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tables/table8.xml" ContentType="application/vnd.openxmlformats-officedocument.spreadsheetml.tab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70C5B9B23CF65713968D17006788F4A6462D81A7" xr6:coauthVersionLast="47" xr6:coauthVersionMax="47" xr10:uidLastSave="{1E4538A7-A1D4-4C9C-9E99-D317730A9D7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ISO27002-2022" sheetId="9" r:id="rId9"/>
    <sheet name="PCIDSSv4.0"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0" l="1"/>
  <c r="K325" i="10"/>
  <c r="K324" i="10"/>
  <c r="K323" i="10"/>
  <c r="K322" i="10"/>
  <c r="K321" i="10"/>
  <c r="K320" i="10"/>
  <c r="K319" i="10"/>
  <c r="K318" i="10"/>
  <c r="K317" i="10"/>
  <c r="K316" i="10"/>
  <c r="K315" i="10"/>
  <c r="K314" i="10"/>
  <c r="K313" i="10"/>
  <c r="K312" i="10"/>
  <c r="K311" i="10"/>
  <c r="K310" i="10"/>
  <c r="K309" i="10"/>
  <c r="K308" i="10"/>
  <c r="K307" i="10"/>
  <c r="K306" i="10"/>
  <c r="K305" i="10"/>
  <c r="K304" i="10"/>
  <c r="K303" i="10"/>
  <c r="K302" i="10"/>
  <c r="K301" i="10"/>
  <c r="K300" i="10"/>
  <c r="K299" i="10"/>
  <c r="K298" i="10"/>
  <c r="K297" i="10"/>
  <c r="K296" i="10"/>
  <c r="K295" i="10"/>
  <c r="K294" i="10"/>
  <c r="K293" i="10"/>
  <c r="K292" i="10"/>
  <c r="K291" i="10"/>
  <c r="K290" i="10"/>
  <c r="K289" i="10"/>
  <c r="K288" i="10"/>
  <c r="K287" i="10"/>
  <c r="K286" i="10"/>
  <c r="K285" i="10"/>
  <c r="K284" i="10"/>
  <c r="K283" i="10"/>
  <c r="K282" i="10"/>
  <c r="K281" i="10"/>
  <c r="K280" i="10"/>
  <c r="K279" i="10"/>
  <c r="K278" i="10"/>
  <c r="K277" i="10"/>
  <c r="K276" i="10"/>
  <c r="K275" i="10"/>
  <c r="K274" i="10"/>
  <c r="K273" i="10"/>
  <c r="K272" i="10"/>
  <c r="K271" i="10"/>
  <c r="K270" i="10"/>
  <c r="K269" i="10"/>
  <c r="K268" i="10"/>
  <c r="K267" i="10"/>
  <c r="K266" i="10"/>
  <c r="K265" i="10"/>
  <c r="K264" i="10"/>
  <c r="K263" i="10"/>
  <c r="K262" i="10"/>
  <c r="K261" i="10"/>
  <c r="K260" i="10"/>
  <c r="K259" i="10"/>
  <c r="K258" i="10"/>
  <c r="K257" i="10"/>
  <c r="K256" i="10"/>
  <c r="K255" i="10"/>
  <c r="K254" i="10"/>
  <c r="K253" i="10"/>
  <c r="K252" i="10"/>
  <c r="K251" i="10"/>
  <c r="K250" i="10"/>
  <c r="K249" i="10"/>
  <c r="K248" i="10"/>
  <c r="K247" i="10"/>
  <c r="K246" i="10"/>
  <c r="K245" i="10"/>
  <c r="K244" i="10"/>
  <c r="K243" i="10"/>
  <c r="K242" i="10"/>
  <c r="K241" i="10"/>
  <c r="K240" i="10"/>
  <c r="K239" i="10"/>
  <c r="K238" i="10"/>
  <c r="K237" i="10"/>
  <c r="K236" i="10"/>
  <c r="K235" i="10"/>
  <c r="K234" i="10"/>
  <c r="K233" i="10"/>
  <c r="K232" i="10"/>
  <c r="K231" i="10"/>
  <c r="K230" i="10"/>
  <c r="K229" i="10"/>
  <c r="K228" i="10"/>
  <c r="K227" i="10"/>
  <c r="K226" i="10"/>
  <c r="K225" i="10"/>
  <c r="K224" i="10"/>
  <c r="K223" i="10"/>
  <c r="K222" i="10"/>
  <c r="K221" i="10"/>
  <c r="K220" i="10"/>
  <c r="K219" i="10"/>
  <c r="K218" i="10"/>
  <c r="K217" i="10"/>
  <c r="K216" i="10"/>
  <c r="K215" i="10"/>
  <c r="K214" i="10"/>
  <c r="K213" i="10"/>
  <c r="K212" i="10"/>
  <c r="K211" i="10"/>
  <c r="K210" i="10"/>
  <c r="K209" i="10"/>
  <c r="K208" i="10"/>
  <c r="K207" i="10"/>
  <c r="K206" i="10"/>
  <c r="K205" i="10"/>
  <c r="K204" i="10"/>
  <c r="K203" i="10"/>
  <c r="K202" i="10"/>
  <c r="K201" i="10"/>
  <c r="K200" i="10"/>
  <c r="K199" i="10"/>
  <c r="K198" i="10"/>
  <c r="K197" i="10"/>
  <c r="K196" i="10"/>
  <c r="K195" i="10"/>
  <c r="K194" i="10"/>
  <c r="K193" i="10"/>
  <c r="K192" i="10"/>
  <c r="K191" i="10"/>
  <c r="K190" i="10"/>
  <c r="K189" i="10"/>
  <c r="K188" i="10"/>
  <c r="K187" i="10"/>
  <c r="K186" i="10"/>
  <c r="K185" i="10"/>
  <c r="K184" i="10"/>
  <c r="K183" i="10"/>
  <c r="K182" i="10"/>
  <c r="K181" i="10"/>
  <c r="K180" i="10"/>
  <c r="K179" i="10"/>
  <c r="K178" i="10"/>
  <c r="K177" i="10"/>
  <c r="K176" i="10"/>
  <c r="K175" i="10"/>
  <c r="K174" i="10"/>
  <c r="K173" i="10"/>
  <c r="K172" i="10"/>
  <c r="K171" i="10"/>
  <c r="K170" i="10"/>
  <c r="K169" i="10"/>
  <c r="K168" i="10"/>
  <c r="K167" i="10"/>
  <c r="K166" i="10"/>
  <c r="K165" i="10"/>
  <c r="K164" i="10"/>
  <c r="K163" i="10"/>
  <c r="K162" i="10"/>
  <c r="K161" i="10"/>
  <c r="K160" i="10"/>
  <c r="K159" i="10"/>
  <c r="K158" i="10"/>
  <c r="K157" i="10"/>
  <c r="K156" i="10"/>
  <c r="K155" i="10"/>
  <c r="K154" i="10"/>
  <c r="K153" i="10"/>
  <c r="K152" i="10"/>
  <c r="K151" i="10"/>
  <c r="K150" i="10"/>
  <c r="K149" i="10"/>
  <c r="K148" i="10"/>
  <c r="K147" i="10"/>
  <c r="K146" i="10"/>
  <c r="K145" i="10"/>
  <c r="K144" i="10"/>
  <c r="K143" i="10"/>
  <c r="K142" i="10"/>
  <c r="K141" i="10"/>
  <c r="K140"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K5" i="10"/>
  <c r="K4" i="10"/>
  <c r="K3" i="10"/>
  <c r="K2" i="10"/>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E6" i="9"/>
  <c r="E5" i="9"/>
  <c r="E4" i="9"/>
  <c r="E3" i="9"/>
  <c r="E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F125" i="3" s="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F86" i="3"/>
  <c r="E94" i="3" s="1"/>
  <c r="E86" i="3"/>
  <c r="D86" i="3"/>
  <c r="C86" i="3"/>
  <c r="F85" i="3"/>
  <c r="E93" i="3" s="1"/>
  <c r="E85" i="3"/>
  <c r="D85" i="3"/>
  <c r="C85" i="3"/>
  <c r="E84" i="3"/>
  <c r="D84" i="3"/>
  <c r="C84" i="3"/>
  <c r="W136" i="3" s="1"/>
  <c r="E83" i="3"/>
  <c r="D83" i="3"/>
  <c r="C83" i="3"/>
  <c r="U136" i="3" s="1"/>
  <c r="E82" i="3"/>
  <c r="D82" i="3"/>
  <c r="F82" i="3" s="1"/>
  <c r="C82" i="3"/>
  <c r="S136" i="3" s="1"/>
  <c r="E68" i="3"/>
  <c r="D68" i="3"/>
  <c r="C68" i="3"/>
  <c r="F68" i="3" s="1"/>
  <c r="E67" i="3"/>
  <c r="D67" i="3"/>
  <c r="C67" i="3"/>
  <c r="F67" i="3" s="1"/>
  <c r="E49" i="3"/>
  <c r="D49" i="3"/>
  <c r="C49" i="3"/>
  <c r="F49" i="3" s="1"/>
  <c r="E48" i="3"/>
  <c r="D48" i="3"/>
  <c r="F48" i="3" s="1"/>
  <c r="C48" i="3"/>
  <c r="F47" i="3"/>
  <c r="D56" i="3" s="1"/>
  <c r="E47" i="3"/>
  <c r="D47" i="3"/>
  <c r="C47" i="3"/>
  <c r="F46" i="3"/>
  <c r="E55" i="3" s="1"/>
  <c r="E46" i="3"/>
  <c r="D46" i="3"/>
  <c r="C46" i="3"/>
  <c r="E45" i="3"/>
  <c r="D45" i="3"/>
  <c r="C45" i="3"/>
  <c r="F45" i="3" s="1"/>
  <c r="E44" i="3"/>
  <c r="D44" i="3"/>
  <c r="C44" i="3"/>
  <c r="F44" i="3" s="1"/>
  <c r="E30" i="3"/>
  <c r="D30" i="3"/>
  <c r="C30" i="3"/>
  <c r="F30" i="3" s="1"/>
  <c r="E29" i="3"/>
  <c r="D29" i="3"/>
  <c r="C29" i="3"/>
  <c r="F29" i="3" s="1"/>
  <c r="E16" i="3"/>
  <c r="D16" i="3"/>
  <c r="F16" i="3" s="1"/>
  <c r="C16" i="3"/>
  <c r="Q136" i="3" s="1"/>
  <c r="C9" i="3"/>
  <c r="D9" i="3" s="1"/>
  <c r="C8" i="3"/>
  <c r="C7" i="3" s="1"/>
  <c r="D7" i="3" s="1"/>
  <c r="E35" i="3" l="1"/>
  <c r="C35" i="3"/>
  <c r="D35" i="3"/>
  <c r="C54" i="3"/>
  <c r="E54" i="3"/>
  <c r="D54" i="3"/>
  <c r="T168" i="3"/>
  <c r="T163" i="3"/>
  <c r="T158" i="3"/>
  <c r="T153" i="3"/>
  <c r="T148" i="3"/>
  <c r="T143" i="3"/>
  <c r="T138" i="3"/>
  <c r="T167" i="3"/>
  <c r="T162" i="3"/>
  <c r="T157" i="3"/>
  <c r="T152" i="3"/>
  <c r="T147" i="3"/>
  <c r="T142" i="3"/>
  <c r="T166" i="3"/>
  <c r="T161" i="3"/>
  <c r="T156" i="3"/>
  <c r="T151" i="3"/>
  <c r="T146" i="3"/>
  <c r="T141" i="3"/>
  <c r="T165" i="3"/>
  <c r="T160" i="3"/>
  <c r="T155" i="3"/>
  <c r="T150" i="3"/>
  <c r="T145" i="3"/>
  <c r="T140" i="3"/>
  <c r="E90" i="3"/>
  <c r="D90" i="3"/>
  <c r="T164" i="3"/>
  <c r="T159" i="3"/>
  <c r="T154" i="3"/>
  <c r="T149" i="3"/>
  <c r="T144" i="3"/>
  <c r="T139" i="3"/>
  <c r="C90" i="3"/>
  <c r="E110" i="3"/>
  <c r="D110" i="3"/>
  <c r="C110" i="3"/>
  <c r="D112" i="3"/>
  <c r="C112" i="3"/>
  <c r="E112" i="3"/>
  <c r="E53" i="3"/>
  <c r="D53" i="3"/>
  <c r="C53" i="3"/>
  <c r="D111" i="3"/>
  <c r="E111" i="3"/>
  <c r="C111" i="3"/>
  <c r="R164" i="3"/>
  <c r="R159" i="3"/>
  <c r="R154" i="3"/>
  <c r="R149" i="3"/>
  <c r="R144" i="3"/>
  <c r="R139" i="3"/>
  <c r="E20" i="3"/>
  <c r="R168" i="3"/>
  <c r="R163" i="3"/>
  <c r="R158" i="3"/>
  <c r="R153" i="3"/>
  <c r="R148" i="3"/>
  <c r="R143" i="3"/>
  <c r="R138" i="3"/>
  <c r="C20" i="3"/>
  <c r="R167" i="3"/>
  <c r="R162" i="3"/>
  <c r="R157" i="3"/>
  <c r="R152" i="3"/>
  <c r="R147" i="3"/>
  <c r="R142" i="3"/>
  <c r="D20" i="3"/>
  <c r="R166" i="3"/>
  <c r="R161" i="3"/>
  <c r="R156" i="3"/>
  <c r="R151" i="3"/>
  <c r="R146" i="3"/>
  <c r="R141" i="3"/>
  <c r="R165" i="3"/>
  <c r="R160" i="3"/>
  <c r="R155" i="3"/>
  <c r="R150" i="3"/>
  <c r="R145" i="3"/>
  <c r="R140" i="3"/>
  <c r="E113" i="3"/>
  <c r="D113" i="3"/>
  <c r="C113" i="3"/>
  <c r="D73" i="3"/>
  <c r="C73" i="3"/>
  <c r="E73" i="3"/>
  <c r="G125" i="3"/>
  <c r="C34" i="3"/>
  <c r="D34" i="3"/>
  <c r="E34" i="3"/>
  <c r="E72" i="3"/>
  <c r="D72" i="3"/>
  <c r="C72" i="3"/>
  <c r="E57" i="3"/>
  <c r="D57" i="3"/>
  <c r="C57" i="3"/>
  <c r="D58" i="3"/>
  <c r="C58" i="3"/>
  <c r="E58" i="3"/>
  <c r="D8" i="3"/>
  <c r="E56" i="3"/>
  <c r="F83" i="3"/>
  <c r="C93" i="3"/>
  <c r="D93" i="3"/>
  <c r="F84" i="3"/>
  <c r="C94" i="3"/>
  <c r="D94" i="3"/>
  <c r="C55" i="3"/>
  <c r="C56" i="3"/>
  <c r="D55" i="3"/>
  <c r="X168" i="3" l="1"/>
  <c r="X163" i="3"/>
  <c r="X158" i="3"/>
  <c r="X153" i="3"/>
  <c r="X148" i="3"/>
  <c r="X143" i="3"/>
  <c r="X138" i="3"/>
  <c r="X167" i="3"/>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 r="D91" i="3"/>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C91" i="3"/>
  <c r="V164" i="3"/>
  <c r="V159" i="3"/>
  <c r="V154" i="3"/>
  <c r="V149" i="3"/>
  <c r="V144" i="3"/>
  <c r="V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the Latest Security Patches are Applied</t>
        </r>
      </text>
    </comment>
    <comment ref="J19" authorId="0" shapeId="0" xr:uid="{00000000-0006-0000-0400-000002000000}">
      <text>
        <r>
          <rPr>
            <sz val="11"/>
            <rFont val="Calibri"/>
          </rPr>
          <t>Use Dedicated Least Privileged Account for MariaDB Daemon/Service</t>
        </r>
      </text>
    </comment>
    <comment ref="K19" authorId="0" shapeId="0" xr:uid="{00000000-0006-0000-0400-000010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L19" authorId="0" shapeId="0" xr:uid="{00000000-0006-0000-0400-000003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M19" authorId="0" shapeId="0" xr:uid="{00000000-0006-0000-0400-000004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N19" authorId="0" shapeId="0" xr:uid="{00000000-0006-0000-0400-000005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O19" authorId="0" shapeId="0" xr:uid="{00000000-0006-0000-0400-000006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P19" authorId="0" shapeId="0" xr:uid="{00000000-0006-0000-0400-000007000000}">
      <text>
        <r>
          <rPr>
            <sz val="11"/>
            <rFont val="Calibri"/>
          </rPr>
          <t>Ensure SSL Key Files Have Appropriate Permissions</t>
        </r>
      </text>
    </comment>
    <comment ref="Q19" authorId="0" shapeId="0" xr:uid="{00000000-0006-0000-0400-000008000000}">
      <text>
        <r>
          <rPr>
            <sz val="11"/>
            <rFont val="Calibri"/>
          </rPr>
          <t>Ensure Plugin Directory Has Appropriate Permissions</t>
        </r>
      </text>
    </comment>
    <comment ref="R19" authorId="0" shapeId="0" xr:uid="{00000000-0006-0000-0400-000009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S19" authorId="0" shapeId="0" xr:uid="{00000000-0006-0000-0400-00000A000000}">
      <text>
        <r>
          <rPr>
            <sz val="11"/>
            <rFont val="Calibri"/>
          </rPr>
          <t>Ensure File Key Management Encryption Plugin files have appropriate permissions</t>
        </r>
      </text>
    </comment>
    <comment ref="T19" authorId="0" shapeId="0" xr:uid="{00000000-0006-0000-0400-00000B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U19" authorId="0" shapeId="0" xr:uid="{00000000-0006-0000-0400-00000C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V19" authorId="0" shapeId="0" xr:uid="{00000000-0006-0000-0400-00000D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W19" authorId="0" shapeId="0" xr:uid="{00000000-0006-0000-0400-00000E000000}">
      <text>
        <r>
          <rPr>
            <sz val="11"/>
            <rFont val="Calibri"/>
          </rPr>
          <t>Ensure DML/DDL Grants are Limited to Specific Databases and Users</t>
        </r>
      </text>
    </comment>
    <comment ref="X19" authorId="0" shapeId="0" xr:uid="{00000000-0006-0000-0400-00000F000000}">
      <text>
        <r>
          <rPr>
            <sz val="11"/>
            <rFont val="Calibri"/>
          </rPr>
          <t>Ensure No Users Have Wildcard Hostnames</t>
        </r>
      </text>
    </comment>
    <comment ref="J21" authorId="0" shapeId="0" xr:uid="{00000000-0006-0000-0400-000011000000}">
      <text>
        <r>
          <rPr>
            <sz val="11"/>
            <rFont val="Calibri"/>
          </rPr>
          <t>Disable MariaDB Command History</t>
        </r>
      </text>
    </comment>
    <comment ref="J26" authorId="0" shapeId="0" xr:uid="{00000000-0006-0000-0400-000012000000}">
      <text>
        <r>
          <rPr>
            <sz val="11"/>
            <rFont val="Calibri"/>
          </rPr>
          <t>Do Not Specify Passwords in the Command Line</t>
        </r>
      </text>
    </comment>
    <comment ref="K26" authorId="0" shapeId="0" xr:uid="{00000000-0006-0000-0400-000013000000}">
      <text>
        <r>
          <rPr>
            <sz val="11"/>
            <rFont val="Calibri"/>
          </rPr>
          <t>Require Client-Side Certificates (X.509)</t>
        </r>
      </text>
    </comment>
    <comment ref="L26" authorId="0" shapeId="0" xr:uid="{00000000-0006-0000-0400-000014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M26" authorId="0" shapeId="0" xr:uid="{00000000-0006-0000-0400-000015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N26" authorId="0" shapeId="0" xr:uid="{00000000-0006-0000-0400-000016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O26" authorId="0" shapeId="0" xr:uid="{00000000-0006-0000-0400-000017000000}">
      <text>
        <r>
          <rPr>
            <sz val="11"/>
            <rFont val="Calibri"/>
          </rPr>
          <t>Ensure Replication Traffic is Secured</t>
        </r>
      </text>
    </comment>
    <comment ref="J27" authorId="0" shapeId="0" xr:uid="{00000000-0006-0000-0400-000018000000}">
      <text>
        <r>
          <rPr>
            <sz val="11"/>
            <rFont val="Calibri"/>
          </rPr>
          <t>Verify That the MYSQL_PWD Environment Variable is Not in Use</t>
        </r>
      </text>
    </comment>
    <comment ref="K27" authorId="0" shapeId="0" xr:uid="{00000000-0006-0000-0400-000019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27" authorId="0" shapeId="0" xr:uid="{00000000-0006-0000-0400-00001A000000}">
      <text>
        <r>
          <rPr>
            <sz val="11"/>
            <rFont val="Calibri"/>
          </rPr>
          <t>Enable data-at-rest encryption in MariaDB</t>
        </r>
      </text>
    </comment>
    <comment ref="M27" authorId="0" shapeId="0" xr:uid="{00000000-0006-0000-0400-00001B000000}">
      <text>
        <r>
          <rPr>
            <sz val="11"/>
            <rFont val="Calibri"/>
          </rPr>
          <t>Ensure Binary and Relay Logs are Encrypted</t>
        </r>
      </text>
    </comment>
    <comment ref="N27" authorId="0" shapeId="0" xr:uid="{00000000-0006-0000-0400-00001C000000}">
      <text>
        <r>
          <rPr>
            <sz val="11"/>
            <rFont val="Calibri"/>
          </rPr>
          <t>Disable use of the mysql_old_password plugin</t>
        </r>
      </text>
    </comment>
    <comment ref="O27" authorId="0" shapeId="0" xr:uid="{00000000-0006-0000-0400-00001D000000}">
      <text>
        <r>
          <rPr>
            <sz val="11"/>
            <rFont val="Calibri"/>
          </rPr>
          <t>Ensure Passwords are Not Stored in the Global Configuration</t>
        </r>
      </text>
    </comment>
    <comment ref="J28" authorId="0" shapeId="0" xr:uid="{00000000-0006-0000-0400-00001E000000}">
      <text>
        <r>
          <rPr>
            <sz val="11"/>
            <rFont val="Calibri"/>
          </rPr>
          <t>Place Databases on Non-System Partitions</t>
        </r>
      </text>
    </comment>
    <comment ref="K28" authorId="0" shapeId="0" xr:uid="{00000000-0006-0000-0400-00001F000000}">
      <text>
        <r>
          <rPr>
            <sz val="11"/>
            <rFont val="Calibri"/>
          </rPr>
          <t>Ensure MariaDB is Run Under a Sandbox Environment</t>
        </r>
      </text>
    </comment>
    <comment ref="L28" authorId="0" shapeId="0" xr:uid="{00000000-0006-0000-0400-000020000000}">
      <text>
        <r>
          <rPr>
            <sz val="11"/>
            <rFont val="Calibri"/>
          </rPr>
          <t>Dedicate the Machine Running MariaDB</t>
        </r>
      </text>
    </comment>
    <comment ref="J39" authorId="0" shapeId="0" xr:uid="{00000000-0006-0000-0400-000021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J45" authorId="0" shapeId="0" xr:uid="{00000000-0006-0000-0400-000022000000}">
      <text>
        <r>
          <rPr>
            <sz val="11"/>
            <rFont val="Calibri"/>
          </rPr>
          <t>Do Not Reuse Usernames</t>
        </r>
      </text>
    </comment>
    <comment ref="K45" authorId="0" shapeId="0" xr:uid="{00000000-0006-0000-0400-000023000000}">
      <text>
        <r>
          <rPr>
            <sz val="11"/>
            <rFont val="Calibri"/>
          </rPr>
          <t>Ensure No Anonymous Accounts Exist</t>
        </r>
      </text>
    </comment>
    <comment ref="J46" authorId="0" shapeId="0" xr:uid="{00000000-0006-0000-0400-000024000000}">
      <text>
        <r>
          <rPr>
            <sz val="11"/>
            <rFont val="Calibri"/>
          </rPr>
          <t>Ensure strong authentication is utilized for all accounts</t>
        </r>
      </text>
    </comment>
    <comment ref="K46" authorId="0" shapeId="0" xr:uid="{00000000-0006-0000-0400-000025000000}">
      <text>
        <r>
          <rPr>
            <sz val="11"/>
            <rFont val="Calibri"/>
          </rPr>
          <t>Ensure Password Complexity Policies are in Place</t>
        </r>
      </text>
    </comment>
    <comment ref="L46" authorId="0" shapeId="0" xr:uid="{00000000-0006-0000-0400-000026000000}">
      <text>
        <r>
          <rPr>
            <sz val="11"/>
            <rFont val="Calibri"/>
          </rPr>
          <t>Prevent Password Reuse</t>
        </r>
      </text>
    </comment>
    <comment ref="J47" authorId="0" shapeId="0" xr:uid="{00000000-0006-0000-0400-000027000000}">
      <text>
        <r>
          <rPr>
            <sz val="11"/>
            <rFont val="Calibri"/>
          </rPr>
          <t>Lock Out Accounts if Not Currently in Use</t>
        </r>
      </text>
    </comment>
    <comment ref="J48" authorId="0" shapeId="0" xr:uid="{00000000-0006-0000-0400-000028000000}">
      <text>
        <r>
          <rPr>
            <sz val="11"/>
            <rFont val="Calibri"/>
          </rPr>
          <t>Ensure Interactive Login is Disabled</t>
        </r>
      </text>
    </comment>
    <comment ref="K48" authorId="0" shapeId="0" xr:uid="{00000000-0006-0000-0400-000029000000}">
      <text>
        <r>
          <rPr>
            <sz val="11"/>
            <rFont val="Calibri"/>
          </rPr>
          <t>Ensure Only Administrative Users Have Full Database Access</t>
        </r>
      </text>
    </comment>
    <comment ref="L48" authorId="0" shapeId="0" xr:uid="{00000000-0006-0000-0400-00002A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M48" authorId="0" shapeId="0" xr:uid="{00000000-0006-0000-0400-00002B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N48" authorId="0" shapeId="0" xr:uid="{00000000-0006-0000-0400-00002C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O48" authorId="0" shapeId="0" xr:uid="{00000000-0006-0000-0400-00002D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P48" authorId="0" shapeId="0" xr:uid="{00000000-0006-0000-0400-00002E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Q48" authorId="0" shapeId="0" xr:uid="{00000000-0006-0000-0400-00002F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R48" authorId="0" shapeId="0" xr:uid="{00000000-0006-0000-0400-000030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J57" authorId="0" shapeId="0" xr:uid="{00000000-0006-0000-0400-000031000000}">
      <text>
        <r>
          <rPr>
            <sz val="11"/>
            <rFont val="Calibri"/>
          </rPr>
          <t>Ensure Socket Peer-Credential Authentication is Used Appropriately</t>
        </r>
      </text>
    </comment>
    <comment ref="J70" authorId="0" shapeId="0" xr:uid="{00000000-0006-0000-0400-000032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K70" authorId="0" shapeId="0" xr:uid="{00000000-0006-0000-0400-000033000000}">
      <text>
        <r>
          <rPr>
            <sz val="11"/>
            <rFont val="Calibri"/>
          </rPr>
          <t>Ensure Audit Logging Is Enabled</t>
        </r>
      </text>
    </comment>
    <comment ref="L70" authorId="0" shapeId="0" xr:uid="{00000000-0006-0000-0400-000034000000}">
      <text>
        <r>
          <rPr>
            <sz val="11"/>
            <rFont val="Calibri"/>
          </rPr>
          <t>Ensure the Audit Plugin Can</t>
        </r>
        <r>
          <rPr>
            <sz val="11"/>
            <color rgb="FF000000"/>
            <rFont val="Calibri"/>
          </rPr>
          <t>'</t>
        </r>
        <r>
          <rPr>
            <sz val="11"/>
            <color rgb="FF000000"/>
            <rFont val="Calibri"/>
          </rPr>
          <t>t be Unloaded</t>
        </r>
      </text>
    </comment>
    <comment ref="J71" authorId="0" shapeId="0" xr:uid="{00000000-0006-0000-0400-000035000000}">
      <text>
        <r>
          <rPr>
            <sz val="11"/>
            <rFont val="Calibri"/>
          </rPr>
          <t>Ensure Log Files are Stored on a Non-System Partition</t>
        </r>
      </text>
    </comment>
    <comment ref="J73" authorId="0" shapeId="0" xr:uid="{00000000-0006-0000-0400-000036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J98" authorId="0" shapeId="0" xr:uid="{00000000-0006-0000-0400-000037000000}">
      <text>
        <r>
          <rPr>
            <sz val="11"/>
            <rFont val="Calibri"/>
          </rPr>
          <t>Disaster Recovery (DR) Plan</t>
        </r>
      </text>
    </comment>
    <comment ref="J99" authorId="0" shapeId="0" xr:uid="{00000000-0006-0000-0400-000038000000}">
      <text>
        <r>
          <rPr>
            <sz val="11"/>
            <rFont val="Calibri"/>
          </rPr>
          <t>Backup Policy in Place</t>
        </r>
      </text>
    </comment>
    <comment ref="K99" authorId="0" shapeId="0" xr:uid="{00000000-0006-0000-0400-000039000000}">
      <text>
        <r>
          <rPr>
            <sz val="11"/>
            <rFont val="Calibri"/>
          </rPr>
          <t>Point-in-Time Recovery</t>
        </r>
      </text>
    </comment>
    <comment ref="L99" authorId="0" shapeId="0" xr:uid="{00000000-0006-0000-0400-00003A000000}">
      <text>
        <r>
          <rPr>
            <sz val="11"/>
            <rFont val="Calibri"/>
          </rPr>
          <t>Backup of Configuration and Related Files</t>
        </r>
      </text>
    </comment>
    <comment ref="J100" authorId="0" shapeId="0" xr:uid="{00000000-0006-0000-0400-00003B000000}">
      <text>
        <r>
          <rPr>
            <sz val="11"/>
            <rFont val="Calibri"/>
          </rPr>
          <t>The Backups Should be Properly Secured</t>
        </r>
      </text>
    </comment>
    <comment ref="J102" authorId="0" shapeId="0" xr:uid="{00000000-0006-0000-0400-00003C000000}">
      <text>
        <r>
          <rPr>
            <sz val="11"/>
            <rFont val="Calibri"/>
          </rPr>
          <t>Verify Backups are Good</t>
        </r>
      </text>
    </comment>
    <comment ref="J121" authorId="0" shapeId="0" xr:uid="{00000000-0006-0000-0400-00003D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K121" authorId="0" shapeId="0" xr:uid="{00000000-0006-0000-0400-00003E000000}">
      <text>
        <r>
          <rPr>
            <sz val="11"/>
            <rFont val="Calibri"/>
          </rPr>
          <t>Ensure mutual TLS is enabled</t>
        </r>
      </text>
    </comment>
    <comment ref="J152" authorId="0" shapeId="0" xr:uid="{00000000-0006-0000-0400-00003F000000}">
      <text>
        <r>
          <rPr>
            <sz val="11"/>
            <rFont val="Calibri"/>
          </rPr>
          <t>Ensure MariaDB is Bound to One or More Specific IP Addresses</t>
        </r>
      </text>
    </comment>
    <comment ref="K152" authorId="0" shapeId="0" xr:uid="{00000000-0006-0000-0400-000040000000}">
      <text>
        <r>
          <rPr>
            <sz val="11"/>
            <rFont val="Calibri"/>
          </rPr>
          <t>Ensure Example or Test Databases are Not Installed on Production Servers</t>
        </r>
      </text>
    </comment>
    <comment ref="L152" authorId="0" shapeId="0" xr:uid="{00000000-0006-0000-0400-000041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M152" authorId="0" shapeId="0" xr:uid="{00000000-0006-0000-0400-000042000000}">
      <text>
        <r>
          <rPr>
            <sz val="11"/>
            <rFont val="Calibri"/>
          </rPr>
          <t>Ensure Symbolic Links are Disabled</t>
        </r>
      </text>
    </comment>
    <comment ref="N152" authorId="0" shapeId="0" xr:uid="{00000000-0006-0000-0400-000043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O152" authorId="0" shapeId="0" xr:uid="{00000000-0006-0000-0400-000044000000}">
      <text>
        <r>
          <rPr>
            <sz val="11"/>
            <rFont val="Calibri"/>
          </rPr>
          <t>Securely Define Stored Procedures and Functions DEFINER and INVOKER</t>
        </r>
      </text>
    </comment>
    <comment ref="J153" authorId="0" shapeId="0" xr:uid="{00000000-0006-0000-0400-000045000000}">
      <text>
        <r>
          <rPr>
            <sz val="11"/>
            <rFont val="Calibri"/>
          </rPr>
          <t>Ensure Only Approved Ciphers are Used</t>
        </r>
      </text>
    </comment>
    <comment ref="K153" authorId="0" shapeId="0" xr:uid="{00000000-0006-0000-0400-000046000000}">
      <text>
        <r>
          <rPr>
            <sz val="11"/>
            <rFont val="Calibri"/>
          </rPr>
          <t>Ensure only approved ciphers are used for Replication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Lock Out Accounts if Not Currently in Use</t>
        </r>
      </text>
    </comment>
    <comment ref="H7" authorId="0" shapeId="0" xr:uid="{00000000-0006-0000-0500-000002000000}">
      <text>
        <r>
          <rPr>
            <sz val="11"/>
            <rFont val="Calibri"/>
          </rPr>
          <t>Place Databases on Non-System Partitions</t>
        </r>
      </text>
    </comment>
    <comment ref="I7" authorId="0" shapeId="0" xr:uid="{00000000-0006-0000-0500-000029000000}">
      <text>
        <r>
          <rPr>
            <sz val="11"/>
            <rFont val="Calibri"/>
          </rPr>
          <t>Verify That the MYSQL_PWD Environment Variable is Not in Use</t>
        </r>
      </text>
    </comment>
    <comment ref="J7" authorId="0" shapeId="0" xr:uid="{00000000-0006-0000-0500-000003000000}">
      <text>
        <r>
          <rPr>
            <sz val="11"/>
            <rFont val="Calibri"/>
          </rPr>
          <t>Ensure Interactive Login is Disabled</t>
        </r>
      </text>
    </comment>
    <comment ref="K7" authorId="0" shapeId="0" xr:uid="{00000000-0006-0000-0500-000004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7" authorId="0" shapeId="0" xr:uid="{00000000-0006-0000-0500-000005000000}">
      <text>
        <r>
          <rPr>
            <sz val="11"/>
            <rFont val="Calibri"/>
          </rPr>
          <t>Point-in-Time Recovery</t>
        </r>
      </text>
    </comment>
    <comment ref="M7" authorId="0" shapeId="0" xr:uid="{00000000-0006-0000-0500-000006000000}">
      <text>
        <r>
          <rPr>
            <sz val="11"/>
            <rFont val="Calibri"/>
          </rPr>
          <t>Backup of Configuration and Related Files</t>
        </r>
      </text>
    </comment>
    <comment ref="N7" authorId="0" shapeId="0" xr:uid="{00000000-0006-0000-0500-000007000000}">
      <text>
        <r>
          <rPr>
            <sz val="11"/>
            <rFont val="Calibri"/>
          </rPr>
          <t>Do Not Specify Passwords in the Command Line</t>
        </r>
      </text>
    </comment>
    <comment ref="O7" authorId="0" shapeId="0" xr:uid="{00000000-0006-0000-0500-000008000000}">
      <text>
        <r>
          <rPr>
            <sz val="11"/>
            <rFont val="Calibri"/>
          </rPr>
          <t>Do Not Reuse Usernames</t>
        </r>
      </text>
    </comment>
    <comment ref="P7" authorId="0" shapeId="0" xr:uid="{00000000-0006-0000-0500-000009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Q7" authorId="0" shapeId="0" xr:uid="{00000000-0006-0000-0500-00000A000000}">
      <text>
        <r>
          <rPr>
            <sz val="11"/>
            <rFont val="Calibri"/>
          </rPr>
          <t>Ensure Socket Peer-Credential Authentication is Used Appropriately</t>
        </r>
      </text>
    </comment>
    <comment ref="R7" authorId="0" shapeId="0" xr:uid="{00000000-0006-0000-0500-00000B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S7" authorId="0" shapeId="0" xr:uid="{00000000-0006-0000-0500-00000C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T7" authorId="0" shapeId="0" xr:uid="{00000000-0006-0000-0500-00000D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U7" authorId="0" shapeId="0" xr:uid="{00000000-0006-0000-0500-00000E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V7" authorId="0" shapeId="0" xr:uid="{00000000-0006-0000-0500-00000F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W7" authorId="0" shapeId="0" xr:uid="{00000000-0006-0000-0500-000010000000}">
      <text>
        <r>
          <rPr>
            <sz val="11"/>
            <rFont val="Calibri"/>
          </rPr>
          <t>Ensure SSL Key Files Have Appropriate Permissions</t>
        </r>
      </text>
    </comment>
    <comment ref="X7" authorId="0" shapeId="0" xr:uid="{00000000-0006-0000-0500-000011000000}">
      <text>
        <r>
          <rPr>
            <sz val="11"/>
            <rFont val="Calibri"/>
          </rPr>
          <t>Ensure Plugin Directory Has Appropriate Permissions</t>
        </r>
      </text>
    </comment>
    <comment ref="Y7" authorId="0" shapeId="0" xr:uid="{00000000-0006-0000-0500-000012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Z7" authorId="0" shapeId="0" xr:uid="{00000000-0006-0000-0500-000013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A7" authorId="0" shapeId="0" xr:uid="{00000000-0006-0000-0500-000014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B7" authorId="0" shapeId="0" xr:uid="{00000000-0006-0000-0500-000015000000}">
      <text>
        <r>
          <rPr>
            <sz val="11"/>
            <rFont val="Calibri"/>
          </rPr>
          <t>Enable data-at-rest encryption in MariaDB</t>
        </r>
      </text>
    </comment>
    <comment ref="AC7" authorId="0" shapeId="0" xr:uid="{00000000-0006-0000-0500-000016000000}">
      <text>
        <r>
          <rPr>
            <sz val="11"/>
            <rFont val="Calibri"/>
          </rPr>
          <t>Ensure Only Administrative Users Have Full Database Access</t>
        </r>
      </text>
    </comment>
    <comment ref="AD7" authorId="0" shapeId="0" xr:uid="{00000000-0006-0000-0500-000017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AE7" authorId="0" shapeId="0" xr:uid="{00000000-0006-0000-0500-000018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F7" authorId="0" shapeId="0" xr:uid="{00000000-0006-0000-0500-000019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G7" authorId="0" shapeId="0" xr:uid="{00000000-0006-0000-0500-00001A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H7" authorId="0" shapeId="0" xr:uid="{00000000-0006-0000-0500-00001B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AI7" authorId="0" shapeId="0" xr:uid="{00000000-0006-0000-0500-00001C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J7" authorId="0" shapeId="0" xr:uid="{00000000-0006-0000-0500-00001D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K7" authorId="0" shapeId="0" xr:uid="{00000000-0006-0000-0500-00001E000000}">
      <text>
        <r>
          <rPr>
            <sz val="11"/>
            <rFont val="Calibri"/>
          </rPr>
          <t>Ensure DML/DDL Grants are Limited to Specific Databases and Users</t>
        </r>
      </text>
    </comment>
    <comment ref="AL7" authorId="0" shapeId="0" xr:uid="{00000000-0006-0000-0500-00001F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M7" authorId="0" shapeId="0" xr:uid="{00000000-0006-0000-0500-000020000000}">
      <text>
        <r>
          <rPr>
            <sz val="11"/>
            <rFont val="Calibri"/>
          </rPr>
          <t>Ensure Log Files are Stored on a Non-System Partition</t>
        </r>
      </text>
    </comment>
    <comment ref="AN7" authorId="0" shapeId="0" xr:uid="{00000000-0006-0000-0500-000021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O7" authorId="0" shapeId="0" xr:uid="{00000000-0006-0000-0500-000022000000}">
      <text>
        <r>
          <rPr>
            <sz val="11"/>
            <rFont val="Calibri"/>
          </rPr>
          <t>Ensure Audit Logging Is Enabled</t>
        </r>
      </text>
    </comment>
    <comment ref="AP7" authorId="0" shapeId="0" xr:uid="{00000000-0006-0000-0500-000023000000}">
      <text>
        <r>
          <rPr>
            <sz val="11"/>
            <rFont val="Calibri"/>
          </rPr>
          <t>Ensure the Audit Plugin Can</t>
        </r>
        <r>
          <rPr>
            <sz val="11"/>
            <color rgb="FF000000"/>
            <rFont val="Calibri"/>
          </rPr>
          <t>'</t>
        </r>
        <r>
          <rPr>
            <sz val="11"/>
            <color rgb="FF000000"/>
            <rFont val="Calibri"/>
          </rPr>
          <t>t be Unloaded</t>
        </r>
      </text>
    </comment>
    <comment ref="AQ7" authorId="0" shapeId="0" xr:uid="{00000000-0006-0000-0500-000024000000}">
      <text>
        <r>
          <rPr>
            <sz val="11"/>
            <rFont val="Calibri"/>
          </rPr>
          <t>Ensure Binary and Relay Logs are Encrypted</t>
        </r>
      </text>
    </comment>
    <comment ref="AR7" authorId="0" shapeId="0" xr:uid="{00000000-0006-0000-0500-000025000000}">
      <text>
        <r>
          <rPr>
            <sz val="11"/>
            <rFont val="Calibri"/>
          </rPr>
          <t>Ensure strong authentication is utilized for all accounts</t>
        </r>
      </text>
    </comment>
    <comment ref="AS7" authorId="0" shapeId="0" xr:uid="{00000000-0006-0000-0500-000026000000}">
      <text>
        <r>
          <rPr>
            <sz val="11"/>
            <rFont val="Calibri"/>
          </rPr>
          <t>Ensure Password Complexity Policies are in Place</t>
        </r>
      </text>
    </comment>
    <comment ref="AT7" authorId="0" shapeId="0" xr:uid="{00000000-0006-0000-0500-000027000000}">
      <text>
        <r>
          <rPr>
            <sz val="11"/>
            <rFont val="Calibri"/>
          </rPr>
          <t>Ensure No Users Have Wildcard Hostnames</t>
        </r>
      </text>
    </comment>
    <comment ref="AU7" authorId="0" shapeId="0" xr:uid="{00000000-0006-0000-0500-000028000000}">
      <text>
        <r>
          <rPr>
            <sz val="11"/>
            <rFont val="Calibri"/>
          </rPr>
          <t>Ensure No Anonymous Accounts Exist</t>
        </r>
      </text>
    </comment>
    <comment ref="H12" authorId="0" shapeId="0" xr:uid="{00000000-0006-0000-0500-00002A000000}">
      <text>
        <r>
          <rPr>
            <sz val="11"/>
            <rFont val="Calibri"/>
          </rPr>
          <t>Place Databases on Non-System Partitions</t>
        </r>
      </text>
    </comment>
    <comment ref="I12" authorId="0" shapeId="0" xr:uid="{00000000-0006-0000-0500-00002B000000}">
      <text>
        <r>
          <rPr>
            <sz val="11"/>
            <rFont val="Calibri"/>
          </rPr>
          <t>Backup Policy in Place</t>
        </r>
      </text>
    </comment>
    <comment ref="J12" authorId="0" shapeId="0" xr:uid="{00000000-0006-0000-0500-00002C000000}">
      <text>
        <r>
          <rPr>
            <sz val="11"/>
            <rFont val="Calibri"/>
          </rPr>
          <t>Verify Backups are Good</t>
        </r>
      </text>
    </comment>
    <comment ref="K12" authorId="0" shapeId="0" xr:uid="{00000000-0006-0000-0500-00002D000000}">
      <text>
        <r>
          <rPr>
            <sz val="11"/>
            <rFont val="Calibri"/>
          </rPr>
          <t>Secure Backup Credentials</t>
        </r>
      </text>
    </comment>
    <comment ref="L12" authorId="0" shapeId="0" xr:uid="{00000000-0006-0000-0500-00002E000000}">
      <text>
        <r>
          <rPr>
            <sz val="11"/>
            <rFont val="Calibri"/>
          </rPr>
          <t>The Backups Should be Properly Secured</t>
        </r>
      </text>
    </comment>
    <comment ref="M12" authorId="0" shapeId="0" xr:uid="{00000000-0006-0000-0500-00002F000000}">
      <text>
        <r>
          <rPr>
            <sz val="11"/>
            <rFont val="Calibri"/>
          </rPr>
          <t>Point-in-Time Recovery</t>
        </r>
      </text>
    </comment>
    <comment ref="N12" authorId="0" shapeId="0" xr:uid="{00000000-0006-0000-0500-000030000000}">
      <text>
        <r>
          <rPr>
            <sz val="11"/>
            <rFont val="Calibri"/>
          </rPr>
          <t>Disaster Recovery (DR) Plan</t>
        </r>
      </text>
    </comment>
    <comment ref="O12" authorId="0" shapeId="0" xr:uid="{00000000-0006-0000-0500-000031000000}">
      <text>
        <r>
          <rPr>
            <sz val="11"/>
            <rFont val="Calibri"/>
          </rPr>
          <t>Backup of Configuration and Related Files</t>
        </r>
      </text>
    </comment>
    <comment ref="P12" authorId="0" shapeId="0" xr:uid="{00000000-0006-0000-0500-000032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Q12" authorId="0" shapeId="0" xr:uid="{00000000-0006-0000-0500-000033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R12" authorId="0" shapeId="0" xr:uid="{00000000-0006-0000-0500-000034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S12" authorId="0" shapeId="0" xr:uid="{00000000-0006-0000-0500-000035000000}">
      <text>
        <r>
          <rPr>
            <sz val="11"/>
            <rFont val="Calibri"/>
          </rPr>
          <t>Ensure Replication Traffic is Secured</t>
        </r>
      </text>
    </comment>
    <comment ref="T12" authorId="0" shapeId="0" xr:uid="{00000000-0006-0000-0500-000036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U12" authorId="0" shapeId="0" xr:uid="{00000000-0006-0000-0500-000037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V12" authorId="0" shapeId="0" xr:uid="{00000000-0006-0000-0500-000038000000}">
      <text>
        <r>
          <rPr>
            <sz val="11"/>
            <rFont val="Calibri"/>
          </rPr>
          <t>Ensure only approved ciphers are used for Replication</t>
        </r>
      </text>
    </comment>
    <comment ref="W12" authorId="0" shapeId="0" xr:uid="{00000000-0006-0000-0500-000039000000}">
      <text>
        <r>
          <rPr>
            <sz val="11"/>
            <rFont val="Calibri"/>
          </rPr>
          <t>Ensure mutual TLS is enabled</t>
        </r>
      </text>
    </comment>
    <comment ref="H16" authorId="0" shapeId="0" xr:uid="{00000000-0006-0000-0500-00003A000000}">
      <text>
        <r>
          <rPr>
            <sz val="11"/>
            <rFont val="Calibri"/>
          </rPr>
          <t>Disable MariaDB Command History</t>
        </r>
      </text>
    </comment>
    <comment ref="I16" authorId="0" shapeId="0" xr:uid="{00000000-0006-0000-0500-00003B000000}">
      <text>
        <r>
          <rPr>
            <sz val="11"/>
            <rFont val="Calibri"/>
          </rPr>
          <t>Verify That the MYSQL_PWD Environment Variable is Not in Use</t>
        </r>
      </text>
    </comment>
    <comment ref="J16" authorId="0" shapeId="0" xr:uid="{00000000-0006-0000-0500-00003C000000}">
      <text>
        <r>
          <rPr>
            <sz val="11"/>
            <rFont val="Calibri"/>
          </rPr>
          <t>Secure Backup Credentials</t>
        </r>
      </text>
    </comment>
    <comment ref="K16" authorId="0" shapeId="0" xr:uid="{00000000-0006-0000-0500-00003D000000}">
      <text>
        <r>
          <rPr>
            <sz val="11"/>
            <rFont val="Calibri"/>
          </rPr>
          <t>The Backups Should be Properly Secured</t>
        </r>
      </text>
    </comment>
    <comment ref="L16" authorId="0" shapeId="0" xr:uid="{00000000-0006-0000-0500-00003E000000}">
      <text>
        <r>
          <rPr>
            <sz val="11"/>
            <rFont val="Calibri"/>
          </rPr>
          <t>Point-in-Time Recovery</t>
        </r>
      </text>
    </comment>
    <comment ref="M16" authorId="0" shapeId="0" xr:uid="{00000000-0006-0000-0500-00003F000000}">
      <text>
        <r>
          <rPr>
            <sz val="11"/>
            <rFont val="Calibri"/>
          </rPr>
          <t>Disaster Recovery (DR) Plan</t>
        </r>
      </text>
    </comment>
    <comment ref="N16" authorId="0" shapeId="0" xr:uid="{00000000-0006-0000-0500-000040000000}">
      <text>
        <r>
          <rPr>
            <sz val="11"/>
            <rFont val="Calibri"/>
          </rPr>
          <t>Backup of Configuration and Related Files</t>
        </r>
      </text>
    </comment>
    <comment ref="O16" authorId="0" shapeId="0" xr:uid="{00000000-0006-0000-0500-000041000000}">
      <text>
        <r>
          <rPr>
            <sz val="11"/>
            <rFont val="Calibri"/>
          </rPr>
          <t>Do Not Specify Passwords in the Command Line</t>
        </r>
      </text>
    </comment>
    <comment ref="P16" authorId="0" shapeId="0" xr:uid="{00000000-0006-0000-0500-000042000000}">
      <text>
        <r>
          <rPr>
            <sz val="11"/>
            <rFont val="Calibri"/>
          </rPr>
          <t>Ensure Non-Default, Unique Cryptographic Material is in Use</t>
        </r>
      </text>
    </comment>
    <comment ref="Q16" authorId="0" shapeId="0" xr:uid="{00000000-0006-0000-0500-000043000000}">
      <text>
        <r>
          <rPr>
            <sz val="11"/>
            <rFont val="Calibri"/>
          </rPr>
          <t>Limit Accepted Transport Layer Security (TLS) Versions</t>
        </r>
      </text>
    </comment>
    <comment ref="R16" authorId="0" shapeId="0" xr:uid="{00000000-0006-0000-0500-000044000000}">
      <text>
        <r>
          <rPr>
            <sz val="11"/>
            <rFont val="Calibri"/>
          </rPr>
          <t>Require Client-Side Certificates (X.509)</t>
        </r>
      </text>
    </comment>
    <comment ref="S16" authorId="0" shapeId="0" xr:uid="{00000000-0006-0000-0500-000045000000}">
      <text>
        <r>
          <rPr>
            <sz val="11"/>
            <rFont val="Calibri"/>
          </rPr>
          <t>Ensure Only Approved Ciphers are Used</t>
        </r>
      </text>
    </comment>
    <comment ref="T16" authorId="0" shapeId="0" xr:uid="{00000000-0006-0000-0500-000046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U16" authorId="0" shapeId="0" xr:uid="{00000000-0006-0000-0500-000047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V16" authorId="0" shapeId="0" xr:uid="{00000000-0006-0000-0500-000048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W16" authorId="0" shapeId="0" xr:uid="{00000000-0006-0000-0500-000049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X16" authorId="0" shapeId="0" xr:uid="{00000000-0006-0000-0500-00004A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Y16" authorId="0" shapeId="0" xr:uid="{00000000-0006-0000-0500-00004B000000}">
      <text>
        <r>
          <rPr>
            <sz val="11"/>
            <rFont val="Calibri"/>
          </rPr>
          <t>Ensure SSL Key Files Have Appropriate Permissions</t>
        </r>
      </text>
    </comment>
    <comment ref="Z16" authorId="0" shapeId="0" xr:uid="{00000000-0006-0000-0500-00004C000000}">
      <text>
        <r>
          <rPr>
            <sz val="11"/>
            <rFont val="Calibri"/>
          </rPr>
          <t>Ensure File Key Management Encryption Plugin files have appropriate permissions</t>
        </r>
      </text>
    </comment>
    <comment ref="AA16" authorId="0" shapeId="0" xr:uid="{00000000-0006-0000-0500-00004D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AB16" authorId="0" shapeId="0" xr:uid="{00000000-0006-0000-0500-00004E000000}">
      <text>
        <r>
          <rPr>
            <sz val="11"/>
            <rFont val="Calibri"/>
          </rPr>
          <t>Enable data-at-rest encryption in MariaDB</t>
        </r>
      </text>
    </comment>
    <comment ref="AC16" authorId="0" shapeId="0" xr:uid="{00000000-0006-0000-0500-00004F000000}">
      <text>
        <r>
          <rPr>
            <sz val="11"/>
            <rFont val="Calibri"/>
          </rPr>
          <t>Ensure Binary and Relay Logs are Encrypted</t>
        </r>
      </text>
    </comment>
    <comment ref="AD16" authorId="0" shapeId="0" xr:uid="{00000000-0006-0000-0500-000050000000}">
      <text>
        <r>
          <rPr>
            <sz val="11"/>
            <rFont val="Calibri"/>
          </rPr>
          <t>Ensure strong authentication is utilized for all accounts</t>
        </r>
      </text>
    </comment>
    <comment ref="AE16" authorId="0" shapeId="0" xr:uid="{00000000-0006-0000-0500-000051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16" authorId="0" shapeId="0" xr:uid="{00000000-0006-0000-0500-000052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AG16" authorId="0" shapeId="0" xr:uid="{00000000-0006-0000-0500-000053000000}">
      <text>
        <r>
          <rPr>
            <sz val="11"/>
            <rFont val="Calibri"/>
          </rPr>
          <t>Ensure Replication Traffic is Secured</t>
        </r>
      </text>
    </comment>
    <comment ref="AH16" authorId="0" shapeId="0" xr:uid="{00000000-0006-0000-0500-000054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AI16" authorId="0" shapeId="0" xr:uid="{00000000-0006-0000-0500-000055000000}">
      <text>
        <r>
          <rPr>
            <sz val="11"/>
            <rFont val="Calibri"/>
          </rPr>
          <t>Ensure only approved ciphers are used for Replication</t>
        </r>
      </text>
    </comment>
    <comment ref="AJ16" authorId="0" shapeId="0" xr:uid="{00000000-0006-0000-0500-000056000000}">
      <text>
        <r>
          <rPr>
            <sz val="11"/>
            <rFont val="Calibri"/>
          </rPr>
          <t>Ensure mutual TLS is enabled</t>
        </r>
      </text>
    </comment>
    <comment ref="H20" authorId="0" shapeId="0" xr:uid="{00000000-0006-0000-0500-000057000000}">
      <text>
        <r>
          <rPr>
            <sz val="11"/>
            <rFont val="Calibri"/>
          </rPr>
          <t>Verify Backups are Good</t>
        </r>
      </text>
    </comment>
    <comment ref="I20" authorId="0" shapeId="0" xr:uid="{00000000-0006-0000-0500-000058000000}">
      <text>
        <r>
          <rPr>
            <sz val="11"/>
            <rFont val="Calibri"/>
          </rPr>
          <t>Disaster Recovery (DR) Plan</t>
        </r>
      </text>
    </comment>
    <comment ref="J20" authorId="0" shapeId="0" xr:uid="{00000000-0006-0000-0500-000059000000}">
      <text>
        <r>
          <rPr>
            <sz val="11"/>
            <rFont val="Calibri"/>
          </rPr>
          <t>Dedicate the Machine Running MariaDB</t>
        </r>
      </text>
    </comment>
    <comment ref="K20" authorId="0" shapeId="0" xr:uid="{00000000-0006-0000-0500-00005A000000}">
      <text>
        <r>
          <rPr>
            <sz val="11"/>
            <rFont val="Calibri"/>
          </rPr>
          <t>Ensure Non-Default, Unique Cryptographic Material is in Use</t>
        </r>
      </text>
    </comment>
    <comment ref="L20" authorId="0" shapeId="0" xr:uid="{00000000-0006-0000-0500-00005B000000}">
      <text>
        <r>
          <rPr>
            <sz val="11"/>
            <rFont val="Calibri"/>
          </rPr>
          <t>Limit Accepted Transport Layer Security (TLS) Versions</t>
        </r>
      </text>
    </comment>
    <comment ref="M20" authorId="0" shapeId="0" xr:uid="{00000000-0006-0000-0500-00005C000000}">
      <text>
        <r>
          <rPr>
            <sz val="11"/>
            <rFont val="Calibri"/>
          </rPr>
          <t>Ensure Only Approved Ciphers are Used</t>
        </r>
      </text>
    </comment>
    <comment ref="N20" authorId="0" shapeId="0" xr:uid="{00000000-0006-0000-0500-00005D000000}">
      <text>
        <r>
          <rPr>
            <sz val="11"/>
            <rFont val="Calibri"/>
          </rPr>
          <t>Ensure Symbolic Links are Disabled</t>
        </r>
      </text>
    </comment>
    <comment ref="O20" authorId="0" shapeId="0" xr:uid="{00000000-0006-0000-0500-00005E000000}">
      <text>
        <r>
          <rPr>
            <sz val="11"/>
            <rFont val="Calibri"/>
          </rPr>
          <t>Securely Define Stored Procedures and Functions DEFINER and INVOKER</t>
        </r>
      </text>
    </comment>
    <comment ref="P20" authorId="0" shapeId="0" xr:uid="{00000000-0006-0000-0500-00005F000000}">
      <text>
        <r>
          <rPr>
            <sz val="11"/>
            <rFont val="Calibri"/>
          </rPr>
          <t>Ensure Audit Logging Is Enabled</t>
        </r>
      </text>
    </comment>
    <comment ref="Q20" authorId="0" shapeId="0" xr:uid="{00000000-0006-0000-0500-000060000000}">
      <text>
        <r>
          <rPr>
            <sz val="11"/>
            <rFont val="Calibri"/>
          </rPr>
          <t>Ensure Passwords are Not Stored in the Global Configuration</t>
        </r>
      </text>
    </comment>
    <comment ref="R20" authorId="0" shapeId="0" xr:uid="{00000000-0006-0000-0500-000061000000}">
      <text>
        <r>
          <rPr>
            <sz val="11"/>
            <rFont val="Calibri"/>
          </rPr>
          <t>Ensure Password Complexity Policies are in Place</t>
        </r>
      </text>
    </comment>
    <comment ref="S20" authorId="0" shapeId="0" xr:uid="{00000000-0006-0000-0500-000062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20" authorId="0" shapeId="0" xr:uid="{00000000-0006-0000-0500-000063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U20" authorId="0" shapeId="0" xr:uid="{00000000-0006-0000-0500-000064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V20" authorId="0" shapeId="0" xr:uid="{00000000-0006-0000-0500-000065000000}">
      <text>
        <r>
          <rPr>
            <sz val="11"/>
            <rFont val="Calibri"/>
          </rPr>
          <t>Ensure only approved ciphers are used for Replication</t>
        </r>
      </text>
    </comment>
    <comment ref="H29" authorId="0" shapeId="0" xr:uid="{00000000-0006-0000-0500-000066000000}">
      <text>
        <r>
          <rPr>
            <sz val="11"/>
            <rFont val="Calibri"/>
          </rPr>
          <t>Disable MariaDB Command History</t>
        </r>
      </text>
    </comment>
    <comment ref="I29" authorId="0" shapeId="0" xr:uid="{00000000-0006-0000-0500-000067000000}">
      <text>
        <r>
          <rPr>
            <sz val="11"/>
            <rFont val="Calibri"/>
          </rPr>
          <t>Verify That the MYSQL_PWD Environment Variable is Not in Use</t>
        </r>
      </text>
    </comment>
    <comment ref="J29" authorId="0" shapeId="0" xr:uid="{00000000-0006-0000-0500-000068000000}">
      <text>
        <r>
          <rPr>
            <sz val="11"/>
            <rFont val="Calibri"/>
          </rPr>
          <t>Ensure Interactive Login is Disabled</t>
        </r>
      </text>
    </comment>
    <comment ref="K29" authorId="0" shapeId="0" xr:uid="{00000000-0006-0000-0500-000069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29" authorId="0" shapeId="0" xr:uid="{00000000-0006-0000-0500-00006A000000}">
      <text>
        <r>
          <rPr>
            <sz val="11"/>
            <rFont val="Calibri"/>
          </rPr>
          <t>Ensure MariaDB is Run Under a Sandbox Environment</t>
        </r>
      </text>
    </comment>
    <comment ref="M29" authorId="0" shapeId="0" xr:uid="{00000000-0006-0000-0500-00006B000000}">
      <text>
        <r>
          <rPr>
            <sz val="11"/>
            <rFont val="Calibri"/>
          </rPr>
          <t>Secure Backup Credentials</t>
        </r>
      </text>
    </comment>
    <comment ref="N29" authorId="0" shapeId="0" xr:uid="{00000000-0006-0000-0500-00006C000000}">
      <text>
        <r>
          <rPr>
            <sz val="11"/>
            <rFont val="Calibri"/>
          </rPr>
          <t>The Backups Should be Properly Secured</t>
        </r>
      </text>
    </comment>
    <comment ref="O29" authorId="0" shapeId="0" xr:uid="{00000000-0006-0000-0500-00006D000000}">
      <text>
        <r>
          <rPr>
            <sz val="11"/>
            <rFont val="Calibri"/>
          </rPr>
          <t>Do Not Specify Passwords in the Command Line</t>
        </r>
      </text>
    </comment>
    <comment ref="P29" authorId="0" shapeId="0" xr:uid="{00000000-0006-0000-0500-00006E000000}">
      <text>
        <r>
          <rPr>
            <sz val="11"/>
            <rFont val="Calibri"/>
          </rPr>
          <t>Do Not Reuse Usernames</t>
        </r>
      </text>
    </comment>
    <comment ref="Q29" authorId="0" shapeId="0" xr:uid="{00000000-0006-0000-0500-00006F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R29" authorId="0" shapeId="0" xr:uid="{00000000-0006-0000-0500-000070000000}">
      <text>
        <r>
          <rPr>
            <sz val="11"/>
            <rFont val="Calibri"/>
          </rPr>
          <t>Ensure Socket Peer-Credential Authentication is Used Appropriately</t>
        </r>
      </text>
    </comment>
    <comment ref="S29" authorId="0" shapeId="0" xr:uid="{00000000-0006-0000-0500-000071000000}">
      <text>
        <r>
          <rPr>
            <sz val="11"/>
            <rFont val="Calibri"/>
          </rPr>
          <t>Require Client-Side Certificates (X.509)</t>
        </r>
      </text>
    </comment>
    <comment ref="T29" authorId="0" shapeId="0" xr:uid="{00000000-0006-0000-0500-000072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U29" authorId="0" shapeId="0" xr:uid="{00000000-0006-0000-0500-000073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V29" authorId="0" shapeId="0" xr:uid="{00000000-0006-0000-0500-000074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W29" authorId="0" shapeId="0" xr:uid="{00000000-0006-0000-0500-000075000000}">
      <text>
        <r>
          <rPr>
            <sz val="11"/>
            <rFont val="Calibri"/>
          </rPr>
          <t>Ensure SSL Key Files Have Appropriate Permissions</t>
        </r>
      </text>
    </comment>
    <comment ref="X29" authorId="0" shapeId="0" xr:uid="{00000000-0006-0000-0500-000076000000}">
      <text>
        <r>
          <rPr>
            <sz val="11"/>
            <rFont val="Calibri"/>
          </rPr>
          <t>Enable data-at-rest encryption in MariaDB</t>
        </r>
      </text>
    </comment>
    <comment ref="Y29" authorId="0" shapeId="0" xr:uid="{00000000-0006-0000-0500-000077000000}">
      <text>
        <r>
          <rPr>
            <sz val="11"/>
            <rFont val="Calibri"/>
          </rPr>
          <t>Ensure Only Administrative Users Have Full Database Access</t>
        </r>
      </text>
    </comment>
    <comment ref="Z29" authorId="0" shapeId="0" xr:uid="{00000000-0006-0000-0500-000078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A29" authorId="0" shapeId="0" xr:uid="{00000000-0006-0000-0500-000079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B29" authorId="0" shapeId="0" xr:uid="{00000000-0006-0000-0500-00007A000000}">
      <text>
        <r>
          <rPr>
            <sz val="11"/>
            <rFont val="Calibri"/>
          </rPr>
          <t>Disable use of the mysql_old_password plugin</t>
        </r>
      </text>
    </comment>
    <comment ref="AC29" authorId="0" shapeId="0" xr:uid="{00000000-0006-0000-0500-00007B000000}">
      <text>
        <r>
          <rPr>
            <sz val="11"/>
            <rFont val="Calibri"/>
          </rPr>
          <t>Ensure Passwords are Not Stored in the Global Configuration</t>
        </r>
      </text>
    </comment>
    <comment ref="AD29" authorId="0" shapeId="0" xr:uid="{00000000-0006-0000-0500-00007C000000}">
      <text>
        <r>
          <rPr>
            <sz val="11"/>
            <rFont val="Calibri"/>
          </rPr>
          <t>Ensure strong authentication is utilized for all accounts</t>
        </r>
      </text>
    </comment>
    <comment ref="AE29" authorId="0" shapeId="0" xr:uid="{00000000-0006-0000-0500-00007D000000}">
      <text>
        <r>
          <rPr>
            <sz val="11"/>
            <rFont val="Calibri"/>
          </rPr>
          <t>Ensure Password Complexity Policies are in Place</t>
        </r>
      </text>
    </comment>
    <comment ref="AF29" authorId="0" shapeId="0" xr:uid="{00000000-0006-0000-0500-00007E000000}">
      <text>
        <r>
          <rPr>
            <sz val="11"/>
            <rFont val="Calibri"/>
          </rPr>
          <t>Ensure No Anonymous Accounts Exist</t>
        </r>
      </text>
    </comment>
    <comment ref="AG29" authorId="0" shapeId="0" xr:uid="{00000000-0006-0000-0500-00007F000000}">
      <text>
        <r>
          <rPr>
            <sz val="11"/>
            <rFont val="Calibri"/>
          </rPr>
          <t>Prevent Password Reuse</t>
        </r>
      </text>
    </comment>
    <comment ref="AH29" authorId="0" shapeId="0" xr:uid="{00000000-0006-0000-0500-000080000000}">
      <text>
        <r>
          <rPr>
            <sz val="11"/>
            <rFont val="Calibri"/>
          </rPr>
          <t>Ensure Replication Traffic is Secured</t>
        </r>
      </text>
    </comment>
    <comment ref="AI29" authorId="0" shapeId="0" xr:uid="{00000000-0006-0000-0500-000081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H31" authorId="0" shapeId="0" xr:uid="{00000000-0006-0000-0500-000082000000}">
      <text>
        <r>
          <rPr>
            <sz val="11"/>
            <rFont val="Calibri"/>
          </rPr>
          <t>Place Databases on Non-System Partitions</t>
        </r>
      </text>
    </comment>
    <comment ref="I31" authorId="0" shapeId="0" xr:uid="{00000000-0006-0000-0500-000083000000}">
      <text>
        <r>
          <rPr>
            <sz val="11"/>
            <rFont val="Calibri"/>
          </rPr>
          <t>Use Dedicated Least Privileged Account for MariaDB Daemon/Service</t>
        </r>
      </text>
    </comment>
    <comment ref="J31" authorId="0" shapeId="0" xr:uid="{00000000-0006-0000-0500-000084000000}">
      <text>
        <r>
          <rPr>
            <sz val="11"/>
            <rFont val="Calibri"/>
          </rPr>
          <t>Disable MariaDB Command History</t>
        </r>
      </text>
    </comment>
    <comment ref="K31" authorId="0" shapeId="0" xr:uid="{00000000-0006-0000-0500-000085000000}">
      <text>
        <r>
          <rPr>
            <sz val="11"/>
            <rFont val="Calibri"/>
          </rPr>
          <t>Ensure Interactive Login is Disabled</t>
        </r>
      </text>
    </comment>
    <comment ref="L31" authorId="0" shapeId="0" xr:uid="{00000000-0006-0000-0500-000086000000}">
      <text>
        <r>
          <rPr>
            <sz val="11"/>
            <rFont val="Calibri"/>
          </rPr>
          <t>Ensure MariaDB is Run Under a Sandbox Environment</t>
        </r>
      </text>
    </comment>
    <comment ref="M31" authorId="0" shapeId="0" xr:uid="{00000000-0006-0000-0500-000087000000}">
      <text>
        <r>
          <rPr>
            <sz val="11"/>
            <rFont val="Calibri"/>
          </rPr>
          <t>Secure Backup Credentials</t>
        </r>
      </text>
    </comment>
    <comment ref="N31" authorId="0" shapeId="0" xr:uid="{00000000-0006-0000-0500-000088000000}">
      <text>
        <r>
          <rPr>
            <sz val="11"/>
            <rFont val="Calibri"/>
          </rPr>
          <t>The Backups Should be Properly Secured</t>
        </r>
      </text>
    </comment>
    <comment ref="O31" authorId="0" shapeId="0" xr:uid="{00000000-0006-0000-0500-000089000000}">
      <text>
        <r>
          <rPr>
            <sz val="11"/>
            <rFont val="Calibri"/>
          </rPr>
          <t>Do Not Specify Passwords in the Command Line</t>
        </r>
      </text>
    </comment>
    <comment ref="P31" authorId="0" shapeId="0" xr:uid="{00000000-0006-0000-0500-00008A000000}">
      <text>
        <r>
          <rPr>
            <sz val="11"/>
            <rFont val="Calibri"/>
          </rPr>
          <t>Ensure Socket Peer-Credential Authentication is Used Appropriately</t>
        </r>
      </text>
    </comment>
    <comment ref="Q31" authorId="0" shapeId="0" xr:uid="{00000000-0006-0000-0500-00008B000000}">
      <text>
        <r>
          <rPr>
            <sz val="11"/>
            <rFont val="Calibri"/>
          </rPr>
          <t>Require Client-Side Certificates (X.509)</t>
        </r>
      </text>
    </comment>
    <comment ref="R31" authorId="0" shapeId="0" xr:uid="{00000000-0006-0000-0500-00008C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S31" authorId="0" shapeId="0" xr:uid="{00000000-0006-0000-0500-00008D000000}">
      <text>
        <r>
          <rPr>
            <sz val="11"/>
            <rFont val="Calibri"/>
          </rPr>
          <t>Ensure Symbolic Links are Disabled</t>
        </r>
      </text>
    </comment>
    <comment ref="T31" authorId="0" shapeId="0" xr:uid="{00000000-0006-0000-0500-00008E000000}">
      <text>
        <r>
          <rPr>
            <sz val="11"/>
            <rFont val="Calibri"/>
          </rPr>
          <t>Enable data-at-rest encryption in MariaDB</t>
        </r>
      </text>
    </comment>
    <comment ref="U31" authorId="0" shapeId="0" xr:uid="{00000000-0006-0000-0500-00008F000000}">
      <text>
        <r>
          <rPr>
            <sz val="11"/>
            <rFont val="Calibri"/>
          </rPr>
          <t>Ensure Only Administrative Users Have Full Database Access</t>
        </r>
      </text>
    </comment>
    <comment ref="V31" authorId="0" shapeId="0" xr:uid="{00000000-0006-0000-0500-000090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W31" authorId="0" shapeId="0" xr:uid="{00000000-0006-0000-0500-000091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X31" authorId="0" shapeId="0" xr:uid="{00000000-0006-0000-0500-000092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Y31" authorId="0" shapeId="0" xr:uid="{00000000-0006-0000-0500-000093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Z31" authorId="0" shapeId="0" xr:uid="{00000000-0006-0000-0500-000094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AA31" authorId="0" shapeId="0" xr:uid="{00000000-0006-0000-0500-000095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B31" authorId="0" shapeId="0" xr:uid="{00000000-0006-0000-0500-000096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C31" authorId="0" shapeId="0" xr:uid="{00000000-0006-0000-0500-000097000000}">
      <text>
        <r>
          <rPr>
            <sz val="11"/>
            <rFont val="Calibri"/>
          </rPr>
          <t>Ensure DML/DDL Grants are Limited to Specific Databases and Users</t>
        </r>
      </text>
    </comment>
    <comment ref="AD31" authorId="0" shapeId="0" xr:uid="{00000000-0006-0000-0500-000098000000}">
      <text>
        <r>
          <rPr>
            <sz val="11"/>
            <rFont val="Calibri"/>
          </rPr>
          <t>Securely Define Stored Procedures and Functions DEFINER and INVOKER</t>
        </r>
      </text>
    </comment>
    <comment ref="AE31" authorId="0" shapeId="0" xr:uid="{00000000-0006-0000-0500-000099000000}">
      <text>
        <r>
          <rPr>
            <sz val="11"/>
            <rFont val="Calibri"/>
          </rPr>
          <t>Ensure Log Files are Stored on a Non-System Partition</t>
        </r>
      </text>
    </comment>
    <comment ref="AF31" authorId="0" shapeId="0" xr:uid="{00000000-0006-0000-0500-00009A000000}">
      <text>
        <r>
          <rPr>
            <sz val="11"/>
            <rFont val="Calibri"/>
          </rPr>
          <t>Ensure strong authentication is utilized for all accounts</t>
        </r>
      </text>
    </comment>
    <comment ref="AG31" authorId="0" shapeId="0" xr:uid="{00000000-0006-0000-0500-00009B000000}">
      <text>
        <r>
          <rPr>
            <sz val="11"/>
            <rFont val="Calibri"/>
          </rPr>
          <t>Ensure No Users Have Wildcard Hostnames</t>
        </r>
      </text>
    </comment>
    <comment ref="AH31" authorId="0" shapeId="0" xr:uid="{00000000-0006-0000-0500-00009C000000}">
      <text>
        <r>
          <rPr>
            <sz val="11"/>
            <rFont val="Calibri"/>
          </rPr>
          <t>Set Maximum Connection Limits for Server and per User</t>
        </r>
      </text>
    </comment>
    <comment ref="AI31" authorId="0" shapeId="0" xr:uid="{00000000-0006-0000-0500-00009D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H38" authorId="0" shapeId="0" xr:uid="{00000000-0006-0000-0500-00009E000000}">
      <text>
        <r>
          <rPr>
            <sz val="11"/>
            <rFont val="Calibri"/>
          </rPr>
          <t>Place Databases on Non-System Partitions</t>
        </r>
      </text>
    </comment>
    <comment ref="I38" authorId="0" shapeId="0" xr:uid="{00000000-0006-0000-0500-00009F000000}">
      <text>
        <r>
          <rPr>
            <sz val="11"/>
            <rFont val="Calibri"/>
          </rPr>
          <t>Use Dedicated Least Privileged Account for MariaDB Daemon/Service</t>
        </r>
      </text>
    </comment>
    <comment ref="J38" authorId="0" shapeId="0" xr:uid="{00000000-0006-0000-0500-0000A0000000}">
      <text>
        <r>
          <rPr>
            <sz val="11"/>
            <rFont val="Calibri"/>
          </rPr>
          <t>Backup of Configuration and Related Files</t>
        </r>
      </text>
    </comment>
    <comment ref="K38" authorId="0" shapeId="0" xr:uid="{00000000-0006-0000-0500-0000A1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L38" authorId="0" shapeId="0" xr:uid="{00000000-0006-0000-0500-0000A2000000}">
      <text>
        <r>
          <rPr>
            <sz val="11"/>
            <rFont val="Calibri"/>
          </rPr>
          <t>Ensure Socket Peer-Credential Authentication is Used Appropriately</t>
        </r>
      </text>
    </comment>
    <comment ref="M38" authorId="0" shapeId="0" xr:uid="{00000000-0006-0000-0500-0000A3000000}">
      <text>
        <r>
          <rPr>
            <sz val="11"/>
            <rFont val="Calibri"/>
          </rPr>
          <t>Ensure MariaDB is Bound to One or More Specific IP Addresses</t>
        </r>
      </text>
    </comment>
    <comment ref="N38" authorId="0" shapeId="0" xr:uid="{00000000-0006-0000-0500-0000A4000000}">
      <text>
        <r>
          <rPr>
            <sz val="11"/>
            <rFont val="Calibri"/>
          </rPr>
          <t>Limit Accepted Transport Layer Security (TLS) Versions</t>
        </r>
      </text>
    </comment>
    <comment ref="O38" authorId="0" shapeId="0" xr:uid="{00000000-0006-0000-0500-0000A5000000}">
      <text>
        <r>
          <rPr>
            <sz val="11"/>
            <rFont val="Calibri"/>
          </rPr>
          <t>Ensure Only Approved Ciphers are Used</t>
        </r>
      </text>
    </comment>
    <comment ref="P38" authorId="0" shapeId="0" xr:uid="{00000000-0006-0000-0500-0000A6000000}">
      <text>
        <r>
          <rPr>
            <sz val="11"/>
            <rFont val="Calibri"/>
          </rPr>
          <t>Ensure SSL Key Files Have Appropriate Permissions</t>
        </r>
      </text>
    </comment>
    <comment ref="Q38" authorId="0" shapeId="0" xr:uid="{00000000-0006-0000-0500-0000A7000000}">
      <text>
        <r>
          <rPr>
            <sz val="11"/>
            <rFont val="Calibri"/>
          </rPr>
          <t>Ensure File Key Management Encryption Plugin files have appropriate permissions</t>
        </r>
      </text>
    </comment>
    <comment ref="R38" authorId="0" shapeId="0" xr:uid="{00000000-0006-0000-0500-0000A8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S38" authorId="0" shapeId="0" xr:uid="{00000000-0006-0000-0500-0000A9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T38" authorId="0" shapeId="0" xr:uid="{00000000-0006-0000-0500-0000AA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U38" authorId="0" shapeId="0" xr:uid="{00000000-0006-0000-0500-0000AB000000}">
      <text>
        <r>
          <rPr>
            <sz val="11"/>
            <rFont val="Calibri"/>
          </rPr>
          <t>Ensure Symbolic Links are Disabled</t>
        </r>
      </text>
    </comment>
    <comment ref="V38" authorId="0" shapeId="0" xr:uid="{00000000-0006-0000-0500-0000AC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W38" authorId="0" shapeId="0" xr:uid="{00000000-0006-0000-0500-0000AD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X38" authorId="0" shapeId="0" xr:uid="{00000000-0006-0000-0500-0000AE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Y38" authorId="0" shapeId="0" xr:uid="{00000000-0006-0000-0500-0000AF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Z38" authorId="0" shapeId="0" xr:uid="{00000000-0006-0000-0500-0000B0000000}">
      <text>
        <r>
          <rPr>
            <sz val="11"/>
            <rFont val="Calibri"/>
          </rPr>
          <t>Ensure Log Files are Stored on a Non-System Partition</t>
        </r>
      </text>
    </comment>
    <comment ref="AA38" authorId="0" shapeId="0" xr:uid="{00000000-0006-0000-0500-0000B1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B38" authorId="0" shapeId="0" xr:uid="{00000000-0006-0000-0500-0000B2000000}">
      <text>
        <r>
          <rPr>
            <sz val="11"/>
            <rFont val="Calibri"/>
          </rPr>
          <t>Ensure Audit Logging Is Enabled</t>
        </r>
      </text>
    </comment>
    <comment ref="AC38" authorId="0" shapeId="0" xr:uid="{00000000-0006-0000-0500-0000B3000000}">
      <text>
        <r>
          <rPr>
            <sz val="11"/>
            <rFont val="Calibri"/>
          </rPr>
          <t>Ensure the Audit Plugin Can</t>
        </r>
        <r>
          <rPr>
            <sz val="11"/>
            <color rgb="FF000000"/>
            <rFont val="Calibri"/>
          </rPr>
          <t>'</t>
        </r>
        <r>
          <rPr>
            <sz val="11"/>
            <color rgb="FF000000"/>
            <rFont val="Calibri"/>
          </rPr>
          <t>t be Unloaded</t>
        </r>
      </text>
    </comment>
    <comment ref="AD38" authorId="0" shapeId="0" xr:uid="{00000000-0006-0000-0500-0000B4000000}">
      <text>
        <r>
          <rPr>
            <sz val="11"/>
            <rFont val="Calibri"/>
          </rPr>
          <t>Ensure Binary and Relay Logs are Encrypted</t>
        </r>
      </text>
    </comment>
    <comment ref="AE38" authorId="0" shapeId="0" xr:uid="{00000000-0006-0000-0500-0000B5000000}">
      <text>
        <r>
          <rPr>
            <sz val="11"/>
            <rFont val="Calibri"/>
          </rPr>
          <t>Ensure Passwords are Not Stored in the Global Configuration</t>
        </r>
      </text>
    </comment>
    <comment ref="AF38" authorId="0" shapeId="0" xr:uid="{00000000-0006-0000-0500-0000B6000000}">
      <text>
        <r>
          <rPr>
            <sz val="11"/>
            <rFont val="Calibri"/>
          </rPr>
          <t>Ensure Password Complexity Policies are in Place</t>
        </r>
      </text>
    </comment>
    <comment ref="AG38" authorId="0" shapeId="0" xr:uid="{00000000-0006-0000-0500-0000B7000000}">
      <text>
        <r>
          <rPr>
            <sz val="11"/>
            <rFont val="Calibri"/>
          </rPr>
          <t>Prevent Password Reuse</t>
        </r>
      </text>
    </comment>
    <comment ref="AH38" authorId="0" shapeId="0" xr:uid="{00000000-0006-0000-0500-0000B8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38" authorId="0" shapeId="0" xr:uid="{00000000-0006-0000-0500-0000B9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AJ38" authorId="0" shapeId="0" xr:uid="{00000000-0006-0000-0500-0000BA000000}">
      <text>
        <r>
          <rPr>
            <sz val="11"/>
            <rFont val="Calibri"/>
          </rPr>
          <t>Set Maximum Connection Limits for Server and per User</t>
        </r>
      </text>
    </comment>
    <comment ref="AK38" authorId="0" shapeId="0" xr:uid="{00000000-0006-0000-0500-0000BB000000}">
      <text>
        <r>
          <rPr>
            <sz val="11"/>
            <rFont val="Calibri"/>
          </rPr>
          <t>Ensure mutual TLS is enabled</t>
        </r>
      </text>
    </comment>
    <comment ref="H41" authorId="0" shapeId="0" xr:uid="{00000000-0006-0000-0500-0000BC000000}">
      <text>
        <r>
          <rPr>
            <sz val="11"/>
            <rFont val="Calibri"/>
          </rPr>
          <t>Use Dedicated Least Privileged Account for MariaDB Daemon/Service</t>
        </r>
      </text>
    </comment>
    <comment ref="I41" authorId="0" shapeId="0" xr:uid="{00000000-0006-0000-0500-0000BD000000}">
      <text>
        <r>
          <rPr>
            <sz val="11"/>
            <rFont val="Calibri"/>
          </rPr>
          <t>Ensure MariaDB is Run Under a Sandbox Environment</t>
        </r>
      </text>
    </comment>
    <comment ref="J41" authorId="0" shapeId="0" xr:uid="{00000000-0006-0000-0500-0000BE000000}">
      <text>
        <r>
          <rPr>
            <sz val="11"/>
            <rFont val="Calibri"/>
          </rPr>
          <t>Ensure Plugin Directory Has Appropriate Permissions</t>
        </r>
      </text>
    </comment>
    <comment ref="K41" authorId="0" shapeId="0" xr:uid="{00000000-0006-0000-0500-0000BF000000}">
      <text>
        <r>
          <rPr>
            <sz val="11"/>
            <rFont val="Calibri"/>
          </rPr>
          <t>Ensure the Latest Security Patches are Applied</t>
        </r>
      </text>
    </comment>
    <comment ref="L41" authorId="0" shapeId="0" xr:uid="{00000000-0006-0000-0500-0000C0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M41" authorId="0" shapeId="0" xr:uid="{00000000-0006-0000-0500-0000C1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N41" authorId="0" shapeId="0" xr:uid="{00000000-0006-0000-0500-0000C2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O41" authorId="0" shapeId="0" xr:uid="{00000000-0006-0000-0500-0000C3000000}">
      <text>
        <r>
          <rPr>
            <sz val="11"/>
            <rFont val="Calibri"/>
          </rPr>
          <t>Ensure DML/DDL Grants are Limited to Specific Databases and Users</t>
        </r>
      </text>
    </comment>
    <comment ref="H43" authorId="0" shapeId="0" xr:uid="{00000000-0006-0000-0500-0000C4000000}">
      <text>
        <r>
          <rPr>
            <sz val="11"/>
            <rFont val="Calibri"/>
          </rPr>
          <t>Lock Out Accounts if Not Currently in Use</t>
        </r>
      </text>
    </comment>
    <comment ref="H45" authorId="0" shapeId="0" xr:uid="{00000000-0006-0000-0500-0000C5000000}">
      <text>
        <r>
          <rPr>
            <sz val="11"/>
            <rFont val="Calibri"/>
          </rPr>
          <t>Use Dedicated Least Privileged Account for MariaDB Daemon/Service</t>
        </r>
      </text>
    </comment>
    <comment ref="I45" authorId="0" shapeId="0" xr:uid="{00000000-0006-0000-0500-0000C6000000}">
      <text>
        <r>
          <rPr>
            <sz val="11"/>
            <rFont val="Calibri"/>
          </rPr>
          <t>Ensure MariaDB is Run Under a Sandbox Environment</t>
        </r>
      </text>
    </comment>
    <comment ref="J45" authorId="0" shapeId="0" xr:uid="{00000000-0006-0000-0500-0000C7000000}">
      <text>
        <r>
          <rPr>
            <sz val="11"/>
            <rFont val="Calibri"/>
          </rPr>
          <t>Ensure Plugin Directory Has Appropriate Permissions</t>
        </r>
      </text>
    </comment>
    <comment ref="K45" authorId="0" shapeId="0" xr:uid="{00000000-0006-0000-0500-0000C8000000}">
      <text>
        <r>
          <rPr>
            <sz val="11"/>
            <rFont val="Calibri"/>
          </rPr>
          <t>Ensure the Latest Security Patches are Applied</t>
        </r>
      </text>
    </comment>
    <comment ref="L45" authorId="0" shapeId="0" xr:uid="{00000000-0006-0000-0500-0000C9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M45" authorId="0" shapeId="0" xr:uid="{00000000-0006-0000-0500-0000CA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N45" authorId="0" shapeId="0" xr:uid="{00000000-0006-0000-0500-0000CB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O45" authorId="0" shapeId="0" xr:uid="{00000000-0006-0000-0500-0000CC000000}">
      <text>
        <r>
          <rPr>
            <sz val="11"/>
            <rFont val="Calibri"/>
          </rPr>
          <t>Ensure Only Administrative Users Have Full Database Access</t>
        </r>
      </text>
    </comment>
    <comment ref="P45" authorId="0" shapeId="0" xr:uid="{00000000-0006-0000-0500-0000CD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Q45" authorId="0" shapeId="0" xr:uid="{00000000-0006-0000-0500-0000CE000000}">
      <text>
        <r>
          <rPr>
            <sz val="11"/>
            <rFont val="Calibri"/>
          </rPr>
          <t>Ensure DML/DDL Grants are Limited to Specific Databases and Users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Lock Out Accounts if Not Currently in Use</t>
        </r>
      </text>
    </comment>
    <comment ref="K3" authorId="0" shapeId="0" xr:uid="{00000000-0006-0000-0600-000002000000}">
      <text>
        <r>
          <rPr>
            <sz val="11"/>
            <rFont val="Calibri"/>
          </rPr>
          <t>Ensure No Anonymous Accounts Exist</t>
        </r>
      </text>
    </comment>
    <comment ref="J8" authorId="0" shapeId="0" xr:uid="{00000000-0006-0000-0600-000003000000}">
      <text>
        <r>
          <rPr>
            <sz val="11"/>
            <rFont val="Calibri"/>
          </rPr>
          <t>Lock Out Accounts if Not Currently in Use</t>
        </r>
      </text>
    </comment>
    <comment ref="K8" authorId="0" shapeId="0" xr:uid="{00000000-0006-0000-0600-000004000000}">
      <text>
        <r>
          <rPr>
            <sz val="11"/>
            <rFont val="Calibri"/>
          </rPr>
          <t>Ensure No Anonymous Accounts Exist</t>
        </r>
      </text>
    </comment>
    <comment ref="J13" authorId="0" shapeId="0" xr:uid="{00000000-0006-0000-0600-000005000000}">
      <text>
        <r>
          <rPr>
            <sz val="11"/>
            <rFont val="Calibri"/>
          </rPr>
          <t>Do Not Reuse Usernames</t>
        </r>
      </text>
    </comment>
    <comment ref="J25" authorId="0" shapeId="0" xr:uid="{00000000-0006-0000-0600-000006000000}">
      <text>
        <r>
          <rPr>
            <sz val="11"/>
            <rFont val="Calibri"/>
          </rPr>
          <t>Ensure Audit Logging Is Enabled</t>
        </r>
      </text>
    </comment>
    <comment ref="J26" authorId="0" shapeId="0" xr:uid="{00000000-0006-0000-0600-000007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K26" authorId="0" shapeId="0" xr:uid="{00000000-0006-0000-0600-000009000000}">
      <text>
        <r>
          <rPr>
            <sz val="11"/>
            <rFont val="Calibri"/>
          </rPr>
          <t>Ensure Audit Logging Is Enabled</t>
        </r>
      </text>
    </comment>
    <comment ref="L26" authorId="0" shapeId="0" xr:uid="{00000000-0006-0000-0600-000008000000}">
      <text>
        <r>
          <rPr>
            <sz val="11"/>
            <rFont val="Calibri"/>
          </rPr>
          <t>Ensure the Audit Plugin Can</t>
        </r>
        <r>
          <rPr>
            <sz val="11"/>
            <color rgb="FF000000"/>
            <rFont val="Calibri"/>
          </rPr>
          <t>'</t>
        </r>
        <r>
          <rPr>
            <sz val="11"/>
            <color rgb="FF000000"/>
            <rFont val="Calibri"/>
          </rPr>
          <t>t be Unloaded</t>
        </r>
      </text>
    </comment>
    <comment ref="J27" authorId="0" shapeId="0" xr:uid="{00000000-0006-0000-0600-00000A000000}">
      <text>
        <r>
          <rPr>
            <sz val="11"/>
            <rFont val="Calibri"/>
          </rPr>
          <t>Ensure Audit Logging Is Enabled</t>
        </r>
      </text>
    </comment>
    <comment ref="J30" authorId="0" shapeId="0" xr:uid="{00000000-0006-0000-0600-00000B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K30" authorId="0" shapeId="0" xr:uid="{00000000-0006-0000-0600-00000C000000}">
      <text>
        <r>
          <rPr>
            <sz val="11"/>
            <rFont val="Calibri"/>
          </rPr>
          <t>Ensure Audit Logging Is Enabled</t>
        </r>
      </text>
    </comment>
    <comment ref="L30" authorId="0" shapeId="0" xr:uid="{00000000-0006-0000-0600-00000D000000}">
      <text>
        <r>
          <rPr>
            <sz val="11"/>
            <rFont val="Calibri"/>
          </rPr>
          <t>Ensure the Audit Plugin Can</t>
        </r>
        <r>
          <rPr>
            <sz val="11"/>
            <color rgb="FF000000"/>
            <rFont val="Calibri"/>
          </rPr>
          <t>'</t>
        </r>
        <r>
          <rPr>
            <sz val="11"/>
            <color rgb="FF000000"/>
            <rFont val="Calibri"/>
          </rPr>
          <t>t be Unloaded</t>
        </r>
      </text>
    </comment>
    <comment ref="J48" authorId="0" shapeId="0" xr:uid="{00000000-0006-0000-0600-00000E000000}">
      <text>
        <r>
          <rPr>
            <sz val="11"/>
            <rFont val="Calibri"/>
          </rPr>
          <t>Ensure Password Complexity Policies are in Place</t>
        </r>
      </text>
    </comment>
    <comment ref="K48" authorId="0" shapeId="0" xr:uid="{00000000-0006-0000-0600-00000F000000}">
      <text>
        <r>
          <rPr>
            <sz val="11"/>
            <rFont val="Calibri"/>
          </rPr>
          <t>Prevent Password Reuse</t>
        </r>
      </text>
    </comment>
    <comment ref="J68" authorId="0" shapeId="0" xr:uid="{00000000-0006-0000-0600-000010000000}">
      <text>
        <r>
          <rPr>
            <sz val="11"/>
            <rFont val="Calibri"/>
          </rPr>
          <t>Backup Policy in Place</t>
        </r>
      </text>
    </comment>
    <comment ref="K68" authorId="0" shapeId="0" xr:uid="{00000000-0006-0000-0600-000013000000}">
      <text>
        <r>
          <rPr>
            <sz val="11"/>
            <rFont val="Calibri"/>
          </rPr>
          <t>Verify Backups are Good</t>
        </r>
      </text>
    </comment>
    <comment ref="L68" authorId="0" shapeId="0" xr:uid="{00000000-0006-0000-0600-000014000000}">
      <text>
        <r>
          <rPr>
            <sz val="11"/>
            <rFont val="Calibri"/>
          </rPr>
          <t>Secure Backup Credentials</t>
        </r>
      </text>
    </comment>
    <comment ref="M68" authorId="0" shapeId="0" xr:uid="{00000000-0006-0000-0600-000011000000}">
      <text>
        <r>
          <rPr>
            <sz val="11"/>
            <rFont val="Calibri"/>
          </rPr>
          <t>The Backups Should be Properly Secured</t>
        </r>
      </text>
    </comment>
    <comment ref="N68" authorId="0" shapeId="0" xr:uid="{00000000-0006-0000-0600-000012000000}">
      <text>
        <r>
          <rPr>
            <sz val="11"/>
            <rFont val="Calibri"/>
          </rPr>
          <t>Ensure Non-Default, Unique Cryptographic Material is in Use</t>
        </r>
      </text>
    </comment>
    <comment ref="J93" authorId="0" shapeId="0" xr:uid="{00000000-0006-0000-0600-000015000000}">
      <text>
        <r>
          <rPr>
            <sz val="11"/>
            <rFont val="Calibri"/>
          </rPr>
          <t>Ensure SSL Key Files Have Appropriate Permissions</t>
        </r>
      </text>
    </comment>
    <comment ref="J96" authorId="0" shapeId="0" xr:uid="{00000000-0006-0000-0600-000016000000}">
      <text>
        <r>
          <rPr>
            <sz val="11"/>
            <rFont val="Calibri"/>
          </rPr>
          <t>Place Databases on Non-System Partitions</t>
        </r>
      </text>
    </comment>
    <comment ref="K96" authorId="0" shapeId="0" xr:uid="{00000000-0006-0000-0600-00003A000000}">
      <text>
        <r>
          <rPr>
            <sz val="11"/>
            <rFont val="Calibri"/>
          </rPr>
          <t>Disable MariaDB Command History</t>
        </r>
      </text>
    </comment>
    <comment ref="L96" authorId="0" shapeId="0" xr:uid="{00000000-0006-0000-0600-00003B000000}">
      <text>
        <r>
          <rPr>
            <sz val="11"/>
            <rFont val="Calibri"/>
          </rPr>
          <t>Verify That the MYSQL_PWD Environment Variable is Not in Use</t>
        </r>
      </text>
    </comment>
    <comment ref="M96" authorId="0" shapeId="0" xr:uid="{00000000-0006-0000-0600-00003C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N96" authorId="0" shapeId="0" xr:uid="{00000000-0006-0000-0600-00003D000000}">
      <text>
        <r>
          <rPr>
            <sz val="11"/>
            <rFont val="Calibri"/>
          </rPr>
          <t>Ensure MariaDB is Run Under a Sandbox Environment</t>
        </r>
      </text>
    </comment>
    <comment ref="O96" authorId="0" shapeId="0" xr:uid="{00000000-0006-0000-0600-000017000000}">
      <text>
        <r>
          <rPr>
            <sz val="11"/>
            <rFont val="Calibri"/>
          </rPr>
          <t>Do Not Specify Passwords in the Command Line</t>
        </r>
      </text>
    </comment>
    <comment ref="P96" authorId="0" shapeId="0" xr:uid="{00000000-0006-0000-0600-000018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Q96" authorId="0" shapeId="0" xr:uid="{00000000-0006-0000-0600-000019000000}">
      <text>
        <r>
          <rPr>
            <sz val="11"/>
            <rFont val="Calibri"/>
          </rPr>
          <t>Ensure Socket Peer-Credential Authentication is Used Appropriately</t>
        </r>
      </text>
    </comment>
    <comment ref="R96" authorId="0" shapeId="0" xr:uid="{00000000-0006-0000-0600-00001A000000}">
      <text>
        <r>
          <rPr>
            <sz val="11"/>
            <rFont val="Calibri"/>
          </rPr>
          <t>Require Client-Side Certificates (X.509)</t>
        </r>
      </text>
    </comment>
    <comment ref="S96" authorId="0" shapeId="0" xr:uid="{00000000-0006-0000-0600-00001B000000}">
      <text>
        <r>
          <rPr>
            <sz val="11"/>
            <rFont val="Calibri"/>
          </rPr>
          <t>Ensure Only Approved Ciphers are Used</t>
        </r>
      </text>
    </comment>
    <comment ref="T96" authorId="0" shapeId="0" xr:uid="{00000000-0006-0000-0600-00001C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U96" authorId="0" shapeId="0" xr:uid="{00000000-0006-0000-0600-00001D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V96" authorId="0" shapeId="0" xr:uid="{00000000-0006-0000-0600-00001E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W96" authorId="0" shapeId="0" xr:uid="{00000000-0006-0000-0600-00001F000000}">
      <text>
        <r>
          <rPr>
            <sz val="11"/>
            <rFont val="Calibri"/>
          </rPr>
          <t>Ensure Plugin Directory Has Appropriate Permissions</t>
        </r>
      </text>
    </comment>
    <comment ref="X96" authorId="0" shapeId="0" xr:uid="{00000000-0006-0000-0600-000020000000}">
      <text>
        <r>
          <rPr>
            <sz val="11"/>
            <rFont val="Calibri"/>
          </rPr>
          <t>Ensure File Key Management Encryption Plugin files have appropriate permissions</t>
        </r>
      </text>
    </comment>
    <comment ref="Y96" authorId="0" shapeId="0" xr:uid="{00000000-0006-0000-0600-000021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Z96" authorId="0" shapeId="0" xr:uid="{00000000-0006-0000-0600-000022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AA96" authorId="0" shapeId="0" xr:uid="{00000000-0006-0000-0600-000023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AB96" authorId="0" shapeId="0" xr:uid="{00000000-0006-0000-0600-000024000000}">
      <text>
        <r>
          <rPr>
            <sz val="11"/>
            <rFont val="Calibri"/>
          </rPr>
          <t>Ensure Symbolic Links are Disabled</t>
        </r>
      </text>
    </comment>
    <comment ref="AC96" authorId="0" shapeId="0" xr:uid="{00000000-0006-0000-0600-000025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D96" authorId="0" shapeId="0" xr:uid="{00000000-0006-0000-0600-000026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E96" authorId="0" shapeId="0" xr:uid="{00000000-0006-0000-0600-000027000000}">
      <text>
        <r>
          <rPr>
            <sz val="11"/>
            <rFont val="Calibri"/>
          </rPr>
          <t>Ensure Only Administrative Users Have Full Database Access</t>
        </r>
      </text>
    </comment>
    <comment ref="AF96" authorId="0" shapeId="0" xr:uid="{00000000-0006-0000-0600-000028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G96" authorId="0" shapeId="0" xr:uid="{00000000-0006-0000-0600-000029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H96" authorId="0" shapeId="0" xr:uid="{00000000-0006-0000-0600-00002A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I96" authorId="0" shapeId="0" xr:uid="{00000000-0006-0000-0600-00002B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J96" authorId="0" shapeId="0" xr:uid="{00000000-0006-0000-0600-00002C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K96" authorId="0" shapeId="0" xr:uid="{00000000-0006-0000-0600-00002D000000}">
      <text>
        <r>
          <rPr>
            <sz val="11"/>
            <rFont val="Calibri"/>
          </rPr>
          <t>Ensure DML/DDL Grants are Limited to Specific Databases and Users</t>
        </r>
      </text>
    </comment>
    <comment ref="AL96" authorId="0" shapeId="0" xr:uid="{00000000-0006-0000-0600-00002E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M96" authorId="0" shapeId="0" xr:uid="{00000000-0006-0000-0600-00002F000000}">
      <text>
        <r>
          <rPr>
            <sz val="11"/>
            <rFont val="Calibri"/>
          </rPr>
          <t>Ensure Log Files are Stored on a Non-System Partition</t>
        </r>
      </text>
    </comment>
    <comment ref="AN96" authorId="0" shapeId="0" xr:uid="{00000000-0006-0000-0600-000030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O96" authorId="0" shapeId="0" xr:uid="{00000000-0006-0000-0600-000031000000}">
      <text>
        <r>
          <rPr>
            <sz val="11"/>
            <rFont val="Calibri"/>
          </rPr>
          <t>Ensure the Audit Plugin Can</t>
        </r>
        <r>
          <rPr>
            <sz val="11"/>
            <color rgb="FF000000"/>
            <rFont val="Calibri"/>
          </rPr>
          <t>'</t>
        </r>
        <r>
          <rPr>
            <sz val="11"/>
            <color rgb="FF000000"/>
            <rFont val="Calibri"/>
          </rPr>
          <t>t be Unloaded</t>
        </r>
      </text>
    </comment>
    <comment ref="AP96" authorId="0" shapeId="0" xr:uid="{00000000-0006-0000-0600-000032000000}">
      <text>
        <r>
          <rPr>
            <sz val="11"/>
            <rFont val="Calibri"/>
          </rPr>
          <t>Disable use of the mysql_old_password plugin</t>
        </r>
      </text>
    </comment>
    <comment ref="AQ96" authorId="0" shapeId="0" xr:uid="{00000000-0006-0000-0600-000033000000}">
      <text>
        <r>
          <rPr>
            <sz val="11"/>
            <rFont val="Calibri"/>
          </rPr>
          <t>Ensure Passwords are Not Stored in the Global Configuration</t>
        </r>
      </text>
    </comment>
    <comment ref="AR96" authorId="0" shapeId="0" xr:uid="{00000000-0006-0000-0600-000034000000}">
      <text>
        <r>
          <rPr>
            <sz val="11"/>
            <rFont val="Calibri"/>
          </rPr>
          <t>Ensure strong authentication is utilized for all accounts</t>
        </r>
      </text>
    </comment>
    <comment ref="AS96" authorId="0" shapeId="0" xr:uid="{00000000-0006-0000-0600-000035000000}">
      <text>
        <r>
          <rPr>
            <sz val="11"/>
            <rFont val="Calibri"/>
          </rPr>
          <t>Ensure Password Complexity Policies are in Place</t>
        </r>
      </text>
    </comment>
    <comment ref="AT96" authorId="0" shapeId="0" xr:uid="{00000000-0006-0000-0600-000036000000}">
      <text>
        <r>
          <rPr>
            <sz val="11"/>
            <rFont val="Calibri"/>
          </rPr>
          <t>Ensure No Users Have Wildcard Hostnames</t>
        </r>
      </text>
    </comment>
    <comment ref="AU96" authorId="0" shapeId="0" xr:uid="{00000000-0006-0000-0600-000037000000}">
      <text>
        <r>
          <rPr>
            <sz val="11"/>
            <rFont val="Calibri"/>
          </rPr>
          <t>Prevent Password Reuse</t>
        </r>
      </text>
    </comment>
    <comment ref="AV96" authorId="0" shapeId="0" xr:uid="{00000000-0006-0000-0600-000038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W96" authorId="0" shapeId="0" xr:uid="{00000000-0006-0000-0600-000039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J100" authorId="0" shapeId="0" xr:uid="{00000000-0006-0000-0600-00003E000000}">
      <text>
        <r>
          <rPr>
            <sz val="11"/>
            <rFont val="Calibri"/>
          </rPr>
          <t>Place Databases on Non-System Partitions</t>
        </r>
      </text>
    </comment>
    <comment ref="K100" authorId="0" shapeId="0" xr:uid="{00000000-0006-0000-0600-00003F000000}">
      <text>
        <r>
          <rPr>
            <sz val="11"/>
            <rFont val="Calibri"/>
          </rPr>
          <t>Disable MariaDB Command History</t>
        </r>
      </text>
    </comment>
    <comment ref="L100" authorId="0" shapeId="0" xr:uid="{00000000-0006-0000-0600-000040000000}">
      <text>
        <r>
          <rPr>
            <sz val="11"/>
            <rFont val="Calibri"/>
          </rPr>
          <t>Verify That the MYSQL_PWD Environment Variable is Not in Use</t>
        </r>
      </text>
    </comment>
    <comment ref="M100" authorId="0" shapeId="0" xr:uid="{00000000-0006-0000-0600-000041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N100" authorId="0" shapeId="0" xr:uid="{00000000-0006-0000-0600-000042000000}">
      <text>
        <r>
          <rPr>
            <sz val="11"/>
            <rFont val="Calibri"/>
          </rPr>
          <t>Ensure MariaDB is Run Under a Sandbox Environment</t>
        </r>
      </text>
    </comment>
    <comment ref="O100" authorId="0" shapeId="0" xr:uid="{00000000-0006-0000-0600-000043000000}">
      <text>
        <r>
          <rPr>
            <sz val="11"/>
            <rFont val="Calibri"/>
          </rPr>
          <t>Backup of Configuration and Related Files</t>
        </r>
      </text>
    </comment>
    <comment ref="P100" authorId="0" shapeId="0" xr:uid="{00000000-0006-0000-0600-000044000000}">
      <text>
        <r>
          <rPr>
            <sz val="11"/>
            <rFont val="Calibri"/>
          </rPr>
          <t>Do Not Specify Passwords in the Command Line</t>
        </r>
      </text>
    </comment>
    <comment ref="Q100" authorId="0" shapeId="0" xr:uid="{00000000-0006-0000-0600-000045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R100" authorId="0" shapeId="0" xr:uid="{00000000-0006-0000-0600-000046000000}">
      <text>
        <r>
          <rPr>
            <sz val="11"/>
            <rFont val="Calibri"/>
          </rPr>
          <t>Lock Out Accounts if Not Currently in Use</t>
        </r>
      </text>
    </comment>
    <comment ref="S100" authorId="0" shapeId="0" xr:uid="{00000000-0006-0000-0600-000047000000}">
      <text>
        <r>
          <rPr>
            <sz val="11"/>
            <rFont val="Calibri"/>
          </rPr>
          <t>Ensure Socket Peer-Credential Authentication is Used Appropriately</t>
        </r>
      </text>
    </comment>
    <comment ref="T100" authorId="0" shapeId="0" xr:uid="{00000000-0006-0000-0600-000048000000}">
      <text>
        <r>
          <rPr>
            <sz val="11"/>
            <rFont val="Calibri"/>
          </rPr>
          <t>Ensure MariaDB is Bound to One or More Specific IP Addresses</t>
        </r>
      </text>
    </comment>
    <comment ref="U100" authorId="0" shapeId="0" xr:uid="{00000000-0006-0000-0600-000049000000}">
      <text>
        <r>
          <rPr>
            <sz val="11"/>
            <rFont val="Calibri"/>
          </rPr>
          <t>Require Client-Side Certificates (X.509)</t>
        </r>
      </text>
    </comment>
    <comment ref="V100" authorId="0" shapeId="0" xr:uid="{00000000-0006-0000-0600-00004A000000}">
      <text>
        <r>
          <rPr>
            <sz val="11"/>
            <rFont val="Calibri"/>
          </rPr>
          <t>Ensure Only Approved Ciphers are Used</t>
        </r>
      </text>
    </comment>
    <comment ref="W100" authorId="0" shapeId="0" xr:uid="{00000000-0006-0000-0600-00004B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X100" authorId="0" shapeId="0" xr:uid="{00000000-0006-0000-0600-00004C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Y100" authorId="0" shapeId="0" xr:uid="{00000000-0006-0000-0600-00004D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Z100" authorId="0" shapeId="0" xr:uid="{00000000-0006-0000-0600-00004E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AA100" authorId="0" shapeId="0" xr:uid="{00000000-0006-0000-0600-00004F000000}">
      <text>
        <r>
          <rPr>
            <sz val="11"/>
            <rFont val="Calibri"/>
          </rPr>
          <t>Ensure Plugin Directory Has Appropriate Permissions</t>
        </r>
      </text>
    </comment>
    <comment ref="AB100" authorId="0" shapeId="0" xr:uid="{00000000-0006-0000-0600-000050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AC100" authorId="0" shapeId="0" xr:uid="{00000000-0006-0000-0600-000051000000}">
      <text>
        <r>
          <rPr>
            <sz val="11"/>
            <rFont val="Calibri"/>
          </rPr>
          <t>Ensure File Key Management Encryption Plugin files have appropriate permissions</t>
        </r>
      </text>
    </comment>
    <comment ref="AD100" authorId="0" shapeId="0" xr:uid="{00000000-0006-0000-0600-000052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AE100" authorId="0" shapeId="0" xr:uid="{00000000-0006-0000-0600-000053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AF100" authorId="0" shapeId="0" xr:uid="{00000000-0006-0000-0600-000054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AG100" authorId="0" shapeId="0" xr:uid="{00000000-0006-0000-0600-000055000000}">
      <text>
        <r>
          <rPr>
            <sz val="11"/>
            <rFont val="Calibri"/>
          </rPr>
          <t>Ensure Symbolic Links are Disabled</t>
        </r>
      </text>
    </comment>
    <comment ref="AH100" authorId="0" shapeId="0" xr:uid="{00000000-0006-0000-0600-000056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I100" authorId="0" shapeId="0" xr:uid="{00000000-0006-0000-0600-000057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J100" authorId="0" shapeId="0" xr:uid="{00000000-0006-0000-0600-000058000000}">
      <text>
        <r>
          <rPr>
            <sz val="11"/>
            <rFont val="Calibri"/>
          </rPr>
          <t>Ensure Only Administrative Users Have Full Database Access</t>
        </r>
      </text>
    </comment>
    <comment ref="AK100" authorId="0" shapeId="0" xr:uid="{00000000-0006-0000-0600-000059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AL100" authorId="0" shapeId="0" xr:uid="{00000000-0006-0000-0600-00005A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M100" authorId="0" shapeId="0" xr:uid="{00000000-0006-0000-0600-00005B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N100" authorId="0" shapeId="0" xr:uid="{00000000-0006-0000-0600-00005C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O100" authorId="0" shapeId="0" xr:uid="{00000000-0006-0000-0600-00005D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P100" authorId="0" shapeId="0" xr:uid="{00000000-0006-0000-0600-00005E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Q100" authorId="0" shapeId="0" xr:uid="{00000000-0006-0000-0600-00005F000000}">
      <text>
        <r>
          <rPr>
            <sz val="11"/>
            <rFont val="Calibri"/>
          </rPr>
          <t>Ensure DML/DDL Grants are Limited to Specific Databases and Users</t>
        </r>
      </text>
    </comment>
    <comment ref="AR100" authorId="0" shapeId="0" xr:uid="{00000000-0006-0000-0600-000060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S100" authorId="0" shapeId="0" xr:uid="{00000000-0006-0000-0600-000061000000}">
      <text>
        <r>
          <rPr>
            <sz val="11"/>
            <rFont val="Calibri"/>
          </rPr>
          <t>Ensure Log Files are Stored on a Non-System Partition</t>
        </r>
      </text>
    </comment>
    <comment ref="AT100" authorId="0" shapeId="0" xr:uid="{00000000-0006-0000-0600-000062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U100" authorId="0" shapeId="0" xr:uid="{00000000-0006-0000-0600-000063000000}">
      <text>
        <r>
          <rPr>
            <sz val="11"/>
            <rFont val="Calibri"/>
          </rPr>
          <t>Ensure the Audit Plugin Can</t>
        </r>
        <r>
          <rPr>
            <sz val="11"/>
            <color rgb="FF000000"/>
            <rFont val="Calibri"/>
          </rPr>
          <t>'</t>
        </r>
        <r>
          <rPr>
            <sz val="11"/>
            <color rgb="FF000000"/>
            <rFont val="Calibri"/>
          </rPr>
          <t>t be Unloaded</t>
        </r>
      </text>
    </comment>
    <comment ref="AV100" authorId="0" shapeId="0" xr:uid="{00000000-0006-0000-0600-000064000000}">
      <text>
        <r>
          <rPr>
            <sz val="11"/>
            <rFont val="Calibri"/>
          </rPr>
          <t>Disable use of the mysql_old_password plugin</t>
        </r>
      </text>
    </comment>
    <comment ref="AW100" authorId="0" shapeId="0" xr:uid="{00000000-0006-0000-0600-000065000000}">
      <text>
        <r>
          <rPr>
            <sz val="11"/>
            <rFont val="Calibri"/>
          </rPr>
          <t>Ensure Passwords are Not Stored in the Global Configuration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10" authorId="0" shapeId="0" xr:uid="{00000000-0006-0000-0700-000001000000}">
      <text>
        <r>
          <rPr>
            <sz val="11"/>
            <rFont val="Calibri"/>
          </rPr>
          <t>The Backups Should be Properly Secured</t>
        </r>
      </text>
    </comment>
    <comment ref="I110" authorId="0" shapeId="0" xr:uid="{00000000-0006-0000-0700-000003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J110" authorId="0" shapeId="0" xr:uid="{00000000-0006-0000-0700-000002000000}">
      <text>
        <r>
          <rPr>
            <sz val="11"/>
            <rFont val="Calibri"/>
          </rPr>
          <t>Enable data-at-rest encryption in MariaDB</t>
        </r>
      </text>
    </comment>
    <comment ref="H119" authorId="0" shapeId="0" xr:uid="{00000000-0006-0000-0700-000004000000}">
      <text>
        <r>
          <rPr>
            <sz val="11"/>
            <rFont val="Calibri"/>
          </rPr>
          <t>Verify Backups are Good</t>
        </r>
      </text>
    </comment>
    <comment ref="I119" authorId="0" shapeId="0" xr:uid="{00000000-0006-0000-0700-000005000000}">
      <text>
        <r>
          <rPr>
            <sz val="11"/>
            <rFont val="Calibri"/>
          </rPr>
          <t>The Backups Should be Properly Secured</t>
        </r>
      </text>
    </comment>
    <comment ref="H124" authorId="0" shapeId="0" xr:uid="{00000000-0006-0000-0700-000006000000}">
      <text>
        <r>
          <rPr>
            <sz val="11"/>
            <rFont val="Calibri"/>
          </rPr>
          <t>Verify Backups are Good</t>
        </r>
      </text>
    </comment>
    <comment ref="I124" authorId="0" shapeId="0" xr:uid="{00000000-0006-0000-0700-000007000000}">
      <text>
        <r>
          <rPr>
            <sz val="11"/>
            <rFont val="Calibri"/>
          </rPr>
          <t>The Backups Should be Properly Secured</t>
        </r>
      </text>
    </comment>
    <comment ref="H129" authorId="0" shapeId="0" xr:uid="{00000000-0006-0000-0700-000008000000}">
      <text>
        <r>
          <rPr>
            <sz val="11"/>
            <rFont val="Calibri"/>
          </rPr>
          <t>Disaster Recovery (DR) Plan</t>
        </r>
      </text>
    </comment>
    <comment ref="H143" authorId="0" shapeId="0" xr:uid="{00000000-0006-0000-0700-000009000000}">
      <text>
        <r>
          <rPr>
            <sz val="11"/>
            <rFont val="Calibri"/>
          </rPr>
          <t>Dedicate the Machine Running MariaDB</t>
        </r>
      </text>
    </comment>
    <comment ref="H145" authorId="0" shapeId="0" xr:uid="{00000000-0006-0000-0700-00000A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I145" authorId="0" shapeId="0" xr:uid="{00000000-0006-0000-0700-00000D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J145" authorId="0" shapeId="0" xr:uid="{00000000-0006-0000-0700-00000E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K145" authorId="0" shapeId="0" xr:uid="{00000000-0006-0000-0700-00000B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L145" authorId="0" shapeId="0" xr:uid="{00000000-0006-0000-0700-00000C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H149" authorId="0" shapeId="0" xr:uid="{00000000-0006-0000-0700-00000F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I149" authorId="0" shapeId="0" xr:uid="{00000000-0006-0000-0700-000010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J149" authorId="0" shapeId="0" xr:uid="{00000000-0006-0000-0700-000011000000}">
      <text>
        <r>
          <rPr>
            <sz val="11"/>
            <rFont val="Calibri"/>
          </rPr>
          <t>Ensure Audit Logging Is Enabled</t>
        </r>
      </text>
    </comment>
    <comment ref="K149" authorId="0" shapeId="0" xr:uid="{00000000-0006-0000-0700-000012000000}">
      <text>
        <r>
          <rPr>
            <sz val="11"/>
            <rFont val="Calibri"/>
          </rPr>
          <t>Ensure the Audit Plugin Can</t>
        </r>
        <r>
          <rPr>
            <sz val="11"/>
            <color rgb="FF000000"/>
            <rFont val="Calibri"/>
          </rPr>
          <t>'</t>
        </r>
        <r>
          <rPr>
            <sz val="11"/>
            <color rgb="FF000000"/>
            <rFont val="Calibri"/>
          </rPr>
          <t>t be Unloaded</t>
        </r>
      </text>
    </comment>
    <comment ref="H157" authorId="0" shapeId="0" xr:uid="{00000000-0006-0000-0700-000013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I157" authorId="0" shapeId="0" xr:uid="{00000000-0006-0000-0700-000014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J157" authorId="0" shapeId="0" xr:uid="{00000000-0006-0000-0700-000015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K157" authorId="0" shapeId="0" xr:uid="{00000000-0006-0000-0700-000016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L157" authorId="0" shapeId="0" xr:uid="{00000000-0006-0000-0700-000017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H158" authorId="0" shapeId="0" xr:uid="{00000000-0006-0000-0700-000018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I158" authorId="0" shapeId="0" xr:uid="{00000000-0006-0000-0700-000019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J158" authorId="0" shapeId="0" xr:uid="{00000000-0006-0000-0700-00001A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H167" authorId="0" shapeId="0" xr:uid="{00000000-0006-0000-0700-00001B000000}">
      <text>
        <r>
          <rPr>
            <sz val="11"/>
            <rFont val="Calibri"/>
          </rPr>
          <t>Do Not Reuse Usernames</t>
        </r>
      </text>
    </comment>
    <comment ref="H168" authorId="0" shapeId="0" xr:uid="{00000000-0006-0000-0700-00001C000000}">
      <text>
        <r>
          <rPr>
            <sz val="11"/>
            <rFont val="Calibri"/>
          </rPr>
          <t>Place Databases on Non-System Partitions</t>
        </r>
      </text>
    </comment>
    <comment ref="I168" authorId="0" shapeId="0" xr:uid="{00000000-0006-0000-0700-000040000000}">
      <text>
        <r>
          <rPr>
            <sz val="11"/>
            <rFont val="Calibri"/>
          </rPr>
          <t>Disable MariaDB Command History</t>
        </r>
      </text>
    </comment>
    <comment ref="J168" authorId="0" shapeId="0" xr:uid="{00000000-0006-0000-0700-000041000000}">
      <text>
        <r>
          <rPr>
            <sz val="11"/>
            <rFont val="Calibri"/>
          </rPr>
          <t>Verify That the MYSQL_PWD Environment Variable is Not in Use</t>
        </r>
      </text>
    </comment>
    <comment ref="K168" authorId="0" shapeId="0" xr:uid="{00000000-0006-0000-0700-000042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168" authorId="0" shapeId="0" xr:uid="{00000000-0006-0000-0700-000043000000}">
      <text>
        <r>
          <rPr>
            <sz val="11"/>
            <rFont val="Calibri"/>
          </rPr>
          <t>Ensure MariaDB is Run Under a Sandbox Environment</t>
        </r>
      </text>
    </comment>
    <comment ref="M168" authorId="0" shapeId="0" xr:uid="{00000000-0006-0000-0700-00001D000000}">
      <text>
        <r>
          <rPr>
            <sz val="11"/>
            <rFont val="Calibri"/>
          </rPr>
          <t>Do Not Specify Passwords in the Command Line</t>
        </r>
      </text>
    </comment>
    <comment ref="N168" authorId="0" shapeId="0" xr:uid="{00000000-0006-0000-0700-00001E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O168" authorId="0" shapeId="0" xr:uid="{00000000-0006-0000-0700-00001F000000}">
      <text>
        <r>
          <rPr>
            <sz val="11"/>
            <rFont val="Calibri"/>
          </rPr>
          <t>Ensure Socket Peer-Credential Authentication is Used Appropriately</t>
        </r>
      </text>
    </comment>
    <comment ref="P168" authorId="0" shapeId="0" xr:uid="{00000000-0006-0000-0700-000020000000}">
      <text>
        <r>
          <rPr>
            <sz val="11"/>
            <rFont val="Calibri"/>
          </rPr>
          <t>Ensure MariaDB is Bound to One or More Specific IP Addresses</t>
        </r>
      </text>
    </comment>
    <comment ref="Q168" authorId="0" shapeId="0" xr:uid="{00000000-0006-0000-0700-000021000000}">
      <text>
        <r>
          <rPr>
            <sz val="11"/>
            <rFont val="Calibri"/>
          </rPr>
          <t>Limit Accepted Transport Layer Security (TLS) Versions</t>
        </r>
      </text>
    </comment>
    <comment ref="R168" authorId="0" shapeId="0" xr:uid="{00000000-0006-0000-0700-000022000000}">
      <text>
        <r>
          <rPr>
            <sz val="11"/>
            <rFont val="Calibri"/>
          </rPr>
          <t>Require Client-Side Certificates (X.509)</t>
        </r>
      </text>
    </comment>
    <comment ref="S168" authorId="0" shapeId="0" xr:uid="{00000000-0006-0000-0700-000023000000}">
      <text>
        <r>
          <rPr>
            <sz val="11"/>
            <rFont val="Calibri"/>
          </rPr>
          <t>Ensure Only Approved Ciphers are Used</t>
        </r>
      </text>
    </comment>
    <comment ref="T168" authorId="0" shapeId="0" xr:uid="{00000000-0006-0000-0700-000024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U168" authorId="0" shapeId="0" xr:uid="{00000000-0006-0000-0700-000025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V168" authorId="0" shapeId="0" xr:uid="{00000000-0006-0000-0700-000026000000}">
      <text>
        <r>
          <rPr>
            <sz val="11"/>
            <rFont val="Calibri"/>
          </rPr>
          <t>Ensure Plugin Directory Has Appropriate Permissions</t>
        </r>
      </text>
    </comment>
    <comment ref="W168" authorId="0" shapeId="0" xr:uid="{00000000-0006-0000-0700-000027000000}">
      <text>
        <r>
          <rPr>
            <sz val="11"/>
            <rFont val="Calibri"/>
          </rPr>
          <t>Ensure File Key Management Encryption Plugin files have appropriate permissions</t>
        </r>
      </text>
    </comment>
    <comment ref="X168" authorId="0" shapeId="0" xr:uid="{00000000-0006-0000-0700-000028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Y168" authorId="0" shapeId="0" xr:uid="{00000000-0006-0000-0700-000029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Z168" authorId="0" shapeId="0" xr:uid="{00000000-0006-0000-0700-00002A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AA168" authorId="0" shapeId="0" xr:uid="{00000000-0006-0000-0700-00002B000000}">
      <text>
        <r>
          <rPr>
            <sz val="11"/>
            <rFont val="Calibri"/>
          </rPr>
          <t>Ensure Symbolic Links are Disabled</t>
        </r>
      </text>
    </comment>
    <comment ref="AB168" authorId="0" shapeId="0" xr:uid="{00000000-0006-0000-0700-00002C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C168" authorId="0" shapeId="0" xr:uid="{00000000-0006-0000-0700-00002D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D168" authorId="0" shapeId="0" xr:uid="{00000000-0006-0000-0700-00002E000000}">
      <text>
        <r>
          <rPr>
            <sz val="11"/>
            <rFont val="Calibri"/>
          </rPr>
          <t>Ensure Only Administrative Users Have Full Database Access</t>
        </r>
      </text>
    </comment>
    <comment ref="AE168" authorId="0" shapeId="0" xr:uid="{00000000-0006-0000-0700-00002F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F168" authorId="0" shapeId="0" xr:uid="{00000000-0006-0000-0700-000030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G168" authorId="0" shapeId="0" xr:uid="{00000000-0006-0000-0700-000031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H168" authorId="0" shapeId="0" xr:uid="{00000000-0006-0000-0700-000032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I168" authorId="0" shapeId="0" xr:uid="{00000000-0006-0000-0700-000033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J168" authorId="0" shapeId="0" xr:uid="{00000000-0006-0000-0700-000034000000}">
      <text>
        <r>
          <rPr>
            <sz val="11"/>
            <rFont val="Calibri"/>
          </rPr>
          <t>Ensure DML/DDL Grants are Limited to Specific Databases and Users</t>
        </r>
      </text>
    </comment>
    <comment ref="AK168" authorId="0" shapeId="0" xr:uid="{00000000-0006-0000-0700-000035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L168" authorId="0" shapeId="0" xr:uid="{00000000-0006-0000-0700-000036000000}">
      <text>
        <r>
          <rPr>
            <sz val="11"/>
            <rFont val="Calibri"/>
          </rPr>
          <t>Ensure Log Files are Stored on a Non-System Partition</t>
        </r>
      </text>
    </comment>
    <comment ref="AM168" authorId="0" shapeId="0" xr:uid="{00000000-0006-0000-0700-000037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N168" authorId="0" shapeId="0" xr:uid="{00000000-0006-0000-0700-000038000000}">
      <text>
        <r>
          <rPr>
            <sz val="11"/>
            <rFont val="Calibri"/>
          </rPr>
          <t>Ensure the Audit Plugin Can</t>
        </r>
        <r>
          <rPr>
            <sz val="11"/>
            <color rgb="FF000000"/>
            <rFont val="Calibri"/>
          </rPr>
          <t>'</t>
        </r>
        <r>
          <rPr>
            <sz val="11"/>
            <color rgb="FF000000"/>
            <rFont val="Calibri"/>
          </rPr>
          <t>t be Unloaded</t>
        </r>
      </text>
    </comment>
    <comment ref="AO168" authorId="0" shapeId="0" xr:uid="{00000000-0006-0000-0700-000039000000}">
      <text>
        <r>
          <rPr>
            <sz val="11"/>
            <rFont val="Calibri"/>
          </rPr>
          <t>Ensure Binary and Relay Logs are Encrypted</t>
        </r>
      </text>
    </comment>
    <comment ref="AP168" authorId="0" shapeId="0" xr:uid="{00000000-0006-0000-0700-00003A000000}">
      <text>
        <r>
          <rPr>
            <sz val="11"/>
            <rFont val="Calibri"/>
          </rPr>
          <t>Disable use of the mysql_old_password plugin</t>
        </r>
      </text>
    </comment>
    <comment ref="AQ168" authorId="0" shapeId="0" xr:uid="{00000000-0006-0000-0700-00003B000000}">
      <text>
        <r>
          <rPr>
            <sz val="11"/>
            <rFont val="Calibri"/>
          </rPr>
          <t>Ensure Passwords are Not Stored in the Global Configuration</t>
        </r>
      </text>
    </comment>
    <comment ref="AR168" authorId="0" shapeId="0" xr:uid="{00000000-0006-0000-0700-00003C000000}">
      <text>
        <r>
          <rPr>
            <sz val="11"/>
            <rFont val="Calibri"/>
          </rPr>
          <t>Ensure strong authentication is utilized for all accounts</t>
        </r>
      </text>
    </comment>
    <comment ref="AS168" authorId="0" shapeId="0" xr:uid="{00000000-0006-0000-0700-00003D000000}">
      <text>
        <r>
          <rPr>
            <sz val="11"/>
            <rFont val="Calibri"/>
          </rPr>
          <t>Ensure Password Complexity Policies are in Place</t>
        </r>
      </text>
    </comment>
    <comment ref="AT168" authorId="0" shapeId="0" xr:uid="{00000000-0006-0000-0700-00003E000000}">
      <text>
        <r>
          <rPr>
            <sz val="11"/>
            <rFont val="Calibri"/>
          </rPr>
          <t>Ensure No Users Have Wildcard Hostnames</t>
        </r>
      </text>
    </comment>
    <comment ref="AU168" authorId="0" shapeId="0" xr:uid="{00000000-0006-0000-0700-00003F000000}">
      <text>
        <r>
          <rPr>
            <sz val="11"/>
            <rFont val="Calibri"/>
          </rPr>
          <t>Prevent Password Reuse</t>
        </r>
      </text>
    </comment>
    <comment ref="H169" authorId="0" shapeId="0" xr:uid="{00000000-0006-0000-0700-000044000000}">
      <text>
        <r>
          <rPr>
            <sz val="11"/>
            <rFont val="Calibri"/>
          </rPr>
          <t>Place Databases on Non-System Partitions</t>
        </r>
      </text>
    </comment>
    <comment ref="I169" authorId="0" shapeId="0" xr:uid="{00000000-0006-0000-0700-000045000000}">
      <text>
        <r>
          <rPr>
            <sz val="11"/>
            <rFont val="Calibri"/>
          </rPr>
          <t>Disable MariaDB Command History</t>
        </r>
      </text>
    </comment>
    <comment ref="J169" authorId="0" shapeId="0" xr:uid="{00000000-0006-0000-0700-000046000000}">
      <text>
        <r>
          <rPr>
            <sz val="11"/>
            <rFont val="Calibri"/>
          </rPr>
          <t>Verify That the MYSQL_PWD Environment Variable is Not in Use</t>
        </r>
      </text>
    </comment>
    <comment ref="K169" authorId="0" shapeId="0" xr:uid="{00000000-0006-0000-0700-000047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169" authorId="0" shapeId="0" xr:uid="{00000000-0006-0000-0700-000048000000}">
      <text>
        <r>
          <rPr>
            <sz val="11"/>
            <rFont val="Calibri"/>
          </rPr>
          <t>Ensure MariaDB is Run Under a Sandbox Environment</t>
        </r>
      </text>
    </comment>
    <comment ref="M169" authorId="0" shapeId="0" xr:uid="{00000000-0006-0000-0700-000049000000}">
      <text>
        <r>
          <rPr>
            <sz val="11"/>
            <rFont val="Calibri"/>
          </rPr>
          <t>Do Not Specify Passwords in the Command Line</t>
        </r>
      </text>
    </comment>
    <comment ref="N169" authorId="0" shapeId="0" xr:uid="{00000000-0006-0000-0700-00004A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O169" authorId="0" shapeId="0" xr:uid="{00000000-0006-0000-0700-00004B000000}">
      <text>
        <r>
          <rPr>
            <sz val="11"/>
            <rFont val="Calibri"/>
          </rPr>
          <t>Ensure Socket Peer-Credential Authentication is Used Appropriately</t>
        </r>
      </text>
    </comment>
    <comment ref="P169" authorId="0" shapeId="0" xr:uid="{00000000-0006-0000-0700-00004C000000}">
      <text>
        <r>
          <rPr>
            <sz val="11"/>
            <rFont val="Calibri"/>
          </rPr>
          <t>Ensure MariaDB is Bound to One or More Specific IP Addresses</t>
        </r>
      </text>
    </comment>
    <comment ref="Q169" authorId="0" shapeId="0" xr:uid="{00000000-0006-0000-0700-00004D000000}">
      <text>
        <r>
          <rPr>
            <sz val="11"/>
            <rFont val="Calibri"/>
          </rPr>
          <t>Limit Accepted Transport Layer Security (TLS) Versions</t>
        </r>
      </text>
    </comment>
    <comment ref="R169" authorId="0" shapeId="0" xr:uid="{00000000-0006-0000-0700-00004E000000}">
      <text>
        <r>
          <rPr>
            <sz val="11"/>
            <rFont val="Calibri"/>
          </rPr>
          <t>Require Client-Side Certificates (X.509)</t>
        </r>
      </text>
    </comment>
    <comment ref="S169" authorId="0" shapeId="0" xr:uid="{00000000-0006-0000-0700-00004F000000}">
      <text>
        <r>
          <rPr>
            <sz val="11"/>
            <rFont val="Calibri"/>
          </rPr>
          <t>Ensure Only Approved Ciphers are Used</t>
        </r>
      </text>
    </comment>
    <comment ref="T169" authorId="0" shapeId="0" xr:uid="{00000000-0006-0000-0700-000050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U169" authorId="0" shapeId="0" xr:uid="{00000000-0006-0000-0700-000051000000}">
      <text>
        <r>
          <rPr>
            <sz val="11"/>
            <rFont val="Calibri"/>
          </rPr>
          <t>Ensure Plugin Directory Has Appropriate Permissions</t>
        </r>
      </text>
    </comment>
    <comment ref="V169" authorId="0" shapeId="0" xr:uid="{00000000-0006-0000-0700-000052000000}">
      <text>
        <r>
          <rPr>
            <sz val="11"/>
            <rFont val="Calibri"/>
          </rPr>
          <t>Ensure File Key Management Encryption Plugin files have appropriate permissions</t>
        </r>
      </text>
    </comment>
    <comment ref="W169" authorId="0" shapeId="0" xr:uid="{00000000-0006-0000-0700-000053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X169" authorId="0" shapeId="0" xr:uid="{00000000-0006-0000-0700-000054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Y169" authorId="0" shapeId="0" xr:uid="{00000000-0006-0000-0700-000055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Z169" authorId="0" shapeId="0" xr:uid="{00000000-0006-0000-0700-000056000000}">
      <text>
        <r>
          <rPr>
            <sz val="11"/>
            <rFont val="Calibri"/>
          </rPr>
          <t>Ensure Symbolic Links are Disabled</t>
        </r>
      </text>
    </comment>
    <comment ref="AA169" authorId="0" shapeId="0" xr:uid="{00000000-0006-0000-0700-000057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B169" authorId="0" shapeId="0" xr:uid="{00000000-0006-0000-0700-000058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C169" authorId="0" shapeId="0" xr:uid="{00000000-0006-0000-0700-000059000000}">
      <text>
        <r>
          <rPr>
            <sz val="11"/>
            <rFont val="Calibri"/>
          </rPr>
          <t>Ensure Only Administrative Users Have Full Database Access</t>
        </r>
      </text>
    </comment>
    <comment ref="AD169" authorId="0" shapeId="0" xr:uid="{00000000-0006-0000-0700-00005A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E169" authorId="0" shapeId="0" xr:uid="{00000000-0006-0000-0700-00005B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F169" authorId="0" shapeId="0" xr:uid="{00000000-0006-0000-0700-00005C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G169" authorId="0" shapeId="0" xr:uid="{00000000-0006-0000-0700-00005D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H169" authorId="0" shapeId="0" xr:uid="{00000000-0006-0000-0700-00005E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I169" authorId="0" shapeId="0" xr:uid="{00000000-0006-0000-0700-00005F000000}">
      <text>
        <r>
          <rPr>
            <sz val="11"/>
            <rFont val="Calibri"/>
          </rPr>
          <t>Ensure DML/DDL Grants are Limited to Specific Databases and Users</t>
        </r>
      </text>
    </comment>
    <comment ref="AJ169" authorId="0" shapeId="0" xr:uid="{00000000-0006-0000-0700-000060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K169" authorId="0" shapeId="0" xr:uid="{00000000-0006-0000-0700-000061000000}">
      <text>
        <r>
          <rPr>
            <sz val="11"/>
            <rFont val="Calibri"/>
          </rPr>
          <t>Ensure Log Files are Stored on a Non-System Partition</t>
        </r>
      </text>
    </comment>
    <comment ref="AL169" authorId="0" shapeId="0" xr:uid="{00000000-0006-0000-0700-000062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M169" authorId="0" shapeId="0" xr:uid="{00000000-0006-0000-0700-000063000000}">
      <text>
        <r>
          <rPr>
            <sz val="11"/>
            <rFont val="Calibri"/>
          </rPr>
          <t>Ensure the Audit Plugin Can</t>
        </r>
        <r>
          <rPr>
            <sz val="11"/>
            <color rgb="FF000000"/>
            <rFont val="Calibri"/>
          </rPr>
          <t>'</t>
        </r>
        <r>
          <rPr>
            <sz val="11"/>
            <color rgb="FF000000"/>
            <rFont val="Calibri"/>
          </rPr>
          <t>t be Unloaded</t>
        </r>
      </text>
    </comment>
    <comment ref="AN169" authorId="0" shapeId="0" xr:uid="{00000000-0006-0000-0700-000064000000}">
      <text>
        <r>
          <rPr>
            <sz val="11"/>
            <rFont val="Calibri"/>
          </rPr>
          <t>Disable use of the mysql_old_password plugin</t>
        </r>
      </text>
    </comment>
    <comment ref="AO169" authorId="0" shapeId="0" xr:uid="{00000000-0006-0000-0700-000065000000}">
      <text>
        <r>
          <rPr>
            <sz val="11"/>
            <rFont val="Calibri"/>
          </rPr>
          <t>Ensure Passwords are Not Stored in the Global Configuration</t>
        </r>
      </text>
    </comment>
    <comment ref="AP169" authorId="0" shapeId="0" xr:uid="{00000000-0006-0000-0700-000066000000}">
      <text>
        <r>
          <rPr>
            <sz val="11"/>
            <rFont val="Calibri"/>
          </rPr>
          <t>Ensure strong authentication is utilized for all accounts</t>
        </r>
      </text>
    </comment>
    <comment ref="AQ169" authorId="0" shapeId="0" xr:uid="{00000000-0006-0000-0700-000067000000}">
      <text>
        <r>
          <rPr>
            <sz val="11"/>
            <rFont val="Calibri"/>
          </rPr>
          <t>Ensure Password Complexity Policies are in Place</t>
        </r>
      </text>
    </comment>
    <comment ref="AR169" authorId="0" shapeId="0" xr:uid="{00000000-0006-0000-0700-000068000000}">
      <text>
        <r>
          <rPr>
            <sz val="11"/>
            <rFont val="Calibri"/>
          </rPr>
          <t>Ensure No Users Have Wildcard Hostnames</t>
        </r>
      </text>
    </comment>
    <comment ref="AS169" authorId="0" shapeId="0" xr:uid="{00000000-0006-0000-0700-000069000000}">
      <text>
        <r>
          <rPr>
            <sz val="11"/>
            <rFont val="Calibri"/>
          </rPr>
          <t>Prevent Password Reuse</t>
        </r>
      </text>
    </comment>
    <comment ref="AT169" authorId="0" shapeId="0" xr:uid="{00000000-0006-0000-0700-00006A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U169" authorId="0" shapeId="0" xr:uid="{00000000-0006-0000-0700-00006B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H221" authorId="0" shapeId="0" xr:uid="{00000000-0006-0000-0700-00006C000000}">
      <text>
        <r>
          <rPr>
            <sz val="11"/>
            <rFont val="Calibri"/>
          </rPr>
          <t>Disaster Recovery (DR) Plan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900-000001000000}">
      <text>
        <r>
          <rPr>
            <sz val="11"/>
            <rFont val="Calibri"/>
          </rPr>
          <t>Ensure Replication Traffic is Secured</t>
        </r>
      </text>
    </comment>
    <comment ref="L17" authorId="0" shapeId="0" xr:uid="{00000000-0006-0000-0900-000002000000}">
      <text>
        <r>
          <rPr>
            <sz val="11"/>
            <rFont val="Calibri"/>
          </rPr>
          <t>Ensure Replication Traffic is Secured</t>
        </r>
      </text>
    </comment>
    <comment ref="L24" authorId="0" shapeId="0" xr:uid="{00000000-0006-0000-0900-000003000000}">
      <text>
        <r>
          <rPr>
            <sz val="11"/>
            <rFont val="Calibri"/>
          </rPr>
          <t>Ensure MariaDB is Bound to One or More Specific IP Addresses</t>
        </r>
      </text>
    </comment>
    <comment ref="L41" authorId="0" shapeId="0" xr:uid="{00000000-0006-0000-0900-000004000000}">
      <text>
        <r>
          <rPr>
            <sz val="11"/>
            <rFont val="Calibri"/>
          </rPr>
          <t>Enable data-at-rest encryption in MariaDB</t>
        </r>
      </text>
    </comment>
    <comment ref="L51" authorId="0" shapeId="0" xr:uid="{00000000-0006-0000-0900-000005000000}">
      <text>
        <r>
          <rPr>
            <sz val="11"/>
            <rFont val="Calibri"/>
          </rPr>
          <t>Place Databases on Non-System Partitions</t>
        </r>
      </text>
    </comment>
    <comment ref="M51" authorId="0" shapeId="0" xr:uid="{00000000-0006-0000-0900-000019000000}">
      <text>
        <r>
          <rPr>
            <sz val="11"/>
            <rFont val="Calibri"/>
          </rPr>
          <t>Disable MariaDB Command History</t>
        </r>
      </text>
    </comment>
    <comment ref="N51" authorId="0" shapeId="0" xr:uid="{00000000-0006-0000-0900-000006000000}">
      <text>
        <r>
          <rPr>
            <sz val="11"/>
            <rFont val="Calibri"/>
          </rPr>
          <t>Verify That the MYSQL_PWD Environment Variable is Not in Use</t>
        </r>
      </text>
    </comment>
    <comment ref="O51" authorId="0" shapeId="0" xr:uid="{00000000-0006-0000-0900-000007000000}">
      <text>
        <r>
          <rPr>
            <sz val="11"/>
            <rFont val="Calibri"/>
          </rPr>
          <t>Ensure MariaDB is Run Under a Sandbox Environment</t>
        </r>
      </text>
    </comment>
    <comment ref="P51" authorId="0" shapeId="0" xr:uid="{00000000-0006-0000-0900-000008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Q51" authorId="0" shapeId="0" xr:uid="{00000000-0006-0000-0900-000009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R51" authorId="0" shapeId="0" xr:uid="{00000000-0006-0000-0900-00000A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S51" authorId="0" shapeId="0" xr:uid="{00000000-0006-0000-0900-00000B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T51" authorId="0" shapeId="0" xr:uid="{00000000-0006-0000-0900-00000C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U51" authorId="0" shapeId="0" xr:uid="{00000000-0006-0000-0900-00000D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V51" authorId="0" shapeId="0" xr:uid="{00000000-0006-0000-0900-00000E000000}">
      <text>
        <r>
          <rPr>
            <sz val="11"/>
            <rFont val="Calibri"/>
          </rPr>
          <t>Ensure Only Administrative Users Have Full Database Access</t>
        </r>
      </text>
    </comment>
    <comment ref="W51" authorId="0" shapeId="0" xr:uid="{00000000-0006-0000-0900-00000F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X51" authorId="0" shapeId="0" xr:uid="{00000000-0006-0000-0900-000010000000}">
      <text>
        <r>
          <rPr>
            <sz val="11"/>
            <rFont val="Calibri"/>
          </rPr>
          <t>Ensure Log Files are Stored on a Non-System Partition</t>
        </r>
      </text>
    </comment>
    <comment ref="Y51" authorId="0" shapeId="0" xr:uid="{00000000-0006-0000-0900-000011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Z51" authorId="0" shapeId="0" xr:uid="{00000000-0006-0000-0900-000012000000}">
      <text>
        <r>
          <rPr>
            <sz val="11"/>
            <rFont val="Calibri"/>
          </rPr>
          <t>Ensure the Audit Plugin Can</t>
        </r>
        <r>
          <rPr>
            <sz val="11"/>
            <color rgb="FF000000"/>
            <rFont val="Calibri"/>
          </rPr>
          <t>'</t>
        </r>
        <r>
          <rPr>
            <sz val="11"/>
            <color rgb="FF000000"/>
            <rFont val="Calibri"/>
          </rPr>
          <t>t be Unloaded</t>
        </r>
      </text>
    </comment>
    <comment ref="AA51" authorId="0" shapeId="0" xr:uid="{00000000-0006-0000-0900-000013000000}">
      <text>
        <r>
          <rPr>
            <sz val="11"/>
            <rFont val="Calibri"/>
          </rPr>
          <t>Disable use of the mysql_old_password plugin</t>
        </r>
      </text>
    </comment>
    <comment ref="AB51" authorId="0" shapeId="0" xr:uid="{00000000-0006-0000-0900-000014000000}">
      <text>
        <r>
          <rPr>
            <sz val="11"/>
            <rFont val="Calibri"/>
          </rPr>
          <t>Ensure Passwords are Not Stored in the Global Configuration</t>
        </r>
      </text>
    </comment>
    <comment ref="AC51" authorId="0" shapeId="0" xr:uid="{00000000-0006-0000-0900-000015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AD51" authorId="0" shapeId="0" xr:uid="{00000000-0006-0000-0900-000016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AE51" authorId="0" shapeId="0" xr:uid="{00000000-0006-0000-0900-000017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AF51" authorId="0" shapeId="0" xr:uid="{00000000-0006-0000-0900-000018000000}">
      <text>
        <r>
          <rPr>
            <sz val="11"/>
            <rFont val="Calibri"/>
          </rPr>
          <t>Ensure mutual TLS is enabled</t>
        </r>
      </text>
    </comment>
    <comment ref="L61" authorId="0" shapeId="0" xr:uid="{00000000-0006-0000-0900-00001A000000}">
      <text>
        <r>
          <rPr>
            <sz val="11"/>
            <rFont val="Calibri"/>
          </rPr>
          <t>Enable data-at-rest encryption in MariaDB</t>
        </r>
      </text>
    </comment>
    <comment ref="L62" authorId="0" shapeId="0" xr:uid="{00000000-0006-0000-0900-00001B000000}">
      <text>
        <r>
          <rPr>
            <sz val="11"/>
            <rFont val="Calibri"/>
          </rPr>
          <t>Enable data-at-rest encryption in MariaDB</t>
        </r>
      </text>
    </comment>
    <comment ref="L64" authorId="0" shapeId="0" xr:uid="{00000000-0006-0000-0900-00001C000000}">
      <text>
        <r>
          <rPr>
            <sz val="11"/>
            <rFont val="Calibri"/>
          </rPr>
          <t>Ensure Non-Default, Unique Cryptographic Material is in Use</t>
        </r>
      </text>
    </comment>
    <comment ref="L65" authorId="0" shapeId="0" xr:uid="{00000000-0006-0000-0900-00001D000000}">
      <text>
        <r>
          <rPr>
            <sz val="11"/>
            <rFont val="Calibri"/>
          </rPr>
          <t>Ensure Non-Default, Unique Cryptographic Material is in Use</t>
        </r>
      </text>
    </comment>
    <comment ref="L68" authorId="0" shapeId="0" xr:uid="{00000000-0006-0000-0900-00001E000000}">
      <text>
        <r>
          <rPr>
            <sz val="11"/>
            <rFont val="Calibri"/>
          </rPr>
          <t>Ensure Non-Default, Unique Cryptographic Material is in Use</t>
        </r>
      </text>
    </comment>
    <comment ref="L74" authorId="0" shapeId="0" xr:uid="{00000000-0006-0000-0900-00001F000000}">
      <text>
        <r>
          <rPr>
            <sz val="11"/>
            <rFont val="Calibri"/>
          </rPr>
          <t>Ensure SSL Key Files Have Appropriate Permissions</t>
        </r>
      </text>
    </comment>
    <comment ref="L76" authorId="0" shapeId="0" xr:uid="{00000000-0006-0000-0900-000020000000}">
      <text>
        <r>
          <rPr>
            <sz val="11"/>
            <rFont val="Calibri"/>
          </rPr>
          <t>Ensure SSL Key Files Have Appropriate Permissions</t>
        </r>
      </text>
    </comment>
    <comment ref="L77" authorId="0" shapeId="0" xr:uid="{00000000-0006-0000-0900-000021000000}">
      <text>
        <r>
          <rPr>
            <sz val="11"/>
            <rFont val="Calibri"/>
          </rPr>
          <t>Ensure SSL Key Files Have Appropriate Permissions</t>
        </r>
      </text>
    </comment>
    <comment ref="L113" authorId="0" shapeId="0" xr:uid="{00000000-0006-0000-0900-000022000000}">
      <text>
        <r>
          <rPr>
            <sz val="11"/>
            <rFont val="Calibri"/>
          </rPr>
          <t>Place Databases on Non-System Partitions</t>
        </r>
      </text>
    </comment>
    <comment ref="M113" authorId="0" shapeId="0" xr:uid="{00000000-0006-0000-0900-000036000000}">
      <text>
        <r>
          <rPr>
            <sz val="11"/>
            <rFont val="Calibri"/>
          </rPr>
          <t>Disable MariaDB Command History</t>
        </r>
      </text>
    </comment>
    <comment ref="N113" authorId="0" shapeId="0" xr:uid="{00000000-0006-0000-0900-000037000000}">
      <text>
        <r>
          <rPr>
            <sz val="11"/>
            <rFont val="Calibri"/>
          </rPr>
          <t>Verify That the MYSQL_PWD Environment Variable is Not in Use</t>
        </r>
      </text>
    </comment>
    <comment ref="O113" authorId="0" shapeId="0" xr:uid="{00000000-0006-0000-0900-000038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P113" authorId="0" shapeId="0" xr:uid="{00000000-0006-0000-0900-000039000000}">
      <text>
        <r>
          <rPr>
            <sz val="11"/>
            <rFont val="Calibri"/>
          </rPr>
          <t>Ensure MariaDB is Run Under a Sandbox Environment</t>
        </r>
      </text>
    </comment>
    <comment ref="Q113" authorId="0" shapeId="0" xr:uid="{00000000-0006-0000-0900-00003A000000}">
      <text>
        <r>
          <rPr>
            <sz val="11"/>
            <rFont val="Calibri"/>
          </rPr>
          <t>Do Not Specify Passwords in the Command Line</t>
        </r>
      </text>
    </comment>
    <comment ref="R113" authorId="0" shapeId="0" xr:uid="{00000000-0006-0000-0900-00003B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S113" authorId="0" shapeId="0" xr:uid="{00000000-0006-0000-0900-00003C000000}">
      <text>
        <r>
          <rPr>
            <sz val="11"/>
            <rFont val="Calibri"/>
          </rPr>
          <t>Ensure Socket Peer-Credential Authentication is Used Appropriately</t>
        </r>
      </text>
    </comment>
    <comment ref="T113" authorId="0" shapeId="0" xr:uid="{00000000-0006-0000-0900-00003D000000}">
      <text>
        <r>
          <rPr>
            <sz val="11"/>
            <rFont val="Calibri"/>
          </rPr>
          <t>Require Client-Side Certificates (X.509)</t>
        </r>
      </text>
    </comment>
    <comment ref="U113" authorId="0" shapeId="0" xr:uid="{00000000-0006-0000-0900-00003E000000}">
      <text>
        <r>
          <rPr>
            <sz val="11"/>
            <rFont val="Calibri"/>
          </rPr>
          <t>Ensure Only Approved Ciphers are Used</t>
        </r>
      </text>
    </comment>
    <comment ref="V113" authorId="0" shapeId="0" xr:uid="{00000000-0006-0000-0900-00003F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W113" authorId="0" shapeId="0" xr:uid="{00000000-0006-0000-0900-000040000000}">
      <text>
        <r>
          <rPr>
            <sz val="11"/>
            <rFont val="Calibri"/>
          </rPr>
          <t>Ensure Plugin Directory Has Appropriate Permissions</t>
        </r>
      </text>
    </comment>
    <comment ref="X113" authorId="0" shapeId="0" xr:uid="{00000000-0006-0000-0900-000041000000}">
      <text>
        <r>
          <rPr>
            <sz val="11"/>
            <rFont val="Calibri"/>
          </rPr>
          <t>Ensure File Key Management Encryption Plugin files have appropriate permissions</t>
        </r>
      </text>
    </comment>
    <comment ref="Y113" authorId="0" shapeId="0" xr:uid="{00000000-0006-0000-0900-000042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Z113" authorId="0" shapeId="0" xr:uid="{00000000-0006-0000-0900-000043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AA113" authorId="0" shapeId="0" xr:uid="{00000000-0006-0000-0900-000044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AB113" authorId="0" shapeId="0" xr:uid="{00000000-0006-0000-0900-000045000000}">
      <text>
        <r>
          <rPr>
            <sz val="11"/>
            <rFont val="Calibri"/>
          </rPr>
          <t>Ensure Symbolic Links are Disabled</t>
        </r>
      </text>
    </comment>
    <comment ref="AC113" authorId="0" shapeId="0" xr:uid="{00000000-0006-0000-0900-000046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D113" authorId="0" shapeId="0" xr:uid="{00000000-0006-0000-0900-000047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E113" authorId="0" shapeId="0" xr:uid="{00000000-0006-0000-0900-000048000000}">
      <text>
        <r>
          <rPr>
            <sz val="11"/>
            <rFont val="Calibri"/>
          </rPr>
          <t>Ensure Only Administrative Users Have Full Database Access</t>
        </r>
      </text>
    </comment>
    <comment ref="AF113" authorId="0" shapeId="0" xr:uid="{00000000-0006-0000-0900-000049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G113" authorId="0" shapeId="0" xr:uid="{00000000-0006-0000-0900-000023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H113" authorId="0" shapeId="0" xr:uid="{00000000-0006-0000-0900-000024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I113" authorId="0" shapeId="0" xr:uid="{00000000-0006-0000-0900-000025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J113" authorId="0" shapeId="0" xr:uid="{00000000-0006-0000-0900-000026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K113" authorId="0" shapeId="0" xr:uid="{00000000-0006-0000-0900-000027000000}">
      <text>
        <r>
          <rPr>
            <sz val="11"/>
            <rFont val="Calibri"/>
          </rPr>
          <t>Ensure DML/DDL Grants are Limited to Specific Databases and Users</t>
        </r>
      </text>
    </comment>
    <comment ref="AL113" authorId="0" shapeId="0" xr:uid="{00000000-0006-0000-0900-000028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M113" authorId="0" shapeId="0" xr:uid="{00000000-0006-0000-0900-000029000000}">
      <text>
        <r>
          <rPr>
            <sz val="11"/>
            <rFont val="Calibri"/>
          </rPr>
          <t>Ensure Log Files are Stored on a Non-System Partition</t>
        </r>
      </text>
    </comment>
    <comment ref="AN113" authorId="0" shapeId="0" xr:uid="{00000000-0006-0000-0900-00002A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O113" authorId="0" shapeId="0" xr:uid="{00000000-0006-0000-0900-00002B000000}">
      <text>
        <r>
          <rPr>
            <sz val="11"/>
            <rFont val="Calibri"/>
          </rPr>
          <t>Ensure the Audit Plugin Can</t>
        </r>
        <r>
          <rPr>
            <sz val="11"/>
            <color rgb="FF000000"/>
            <rFont val="Calibri"/>
          </rPr>
          <t>'</t>
        </r>
        <r>
          <rPr>
            <sz val="11"/>
            <color rgb="FF000000"/>
            <rFont val="Calibri"/>
          </rPr>
          <t>t be Unloaded</t>
        </r>
      </text>
    </comment>
    <comment ref="AP113" authorId="0" shapeId="0" xr:uid="{00000000-0006-0000-0900-00002C000000}">
      <text>
        <r>
          <rPr>
            <sz val="11"/>
            <rFont val="Calibri"/>
          </rPr>
          <t>Disable use of the mysql_old_password plugin</t>
        </r>
      </text>
    </comment>
    <comment ref="AQ113" authorId="0" shapeId="0" xr:uid="{00000000-0006-0000-0900-00002D000000}">
      <text>
        <r>
          <rPr>
            <sz val="11"/>
            <rFont val="Calibri"/>
          </rPr>
          <t>Ensure Passwords are Not Stored in the Global Configuration</t>
        </r>
      </text>
    </comment>
    <comment ref="AR113" authorId="0" shapeId="0" xr:uid="{00000000-0006-0000-0900-00002E000000}">
      <text>
        <r>
          <rPr>
            <sz val="11"/>
            <rFont val="Calibri"/>
          </rPr>
          <t>Ensure strong authentication is utilized for all accounts</t>
        </r>
      </text>
    </comment>
    <comment ref="AS113" authorId="0" shapeId="0" xr:uid="{00000000-0006-0000-0900-00002F000000}">
      <text>
        <r>
          <rPr>
            <sz val="11"/>
            <rFont val="Calibri"/>
          </rPr>
          <t>Ensure Password Complexity Policies are in Place</t>
        </r>
      </text>
    </comment>
    <comment ref="AT113" authorId="0" shapeId="0" xr:uid="{00000000-0006-0000-0900-000030000000}">
      <text>
        <r>
          <rPr>
            <sz val="11"/>
            <rFont val="Calibri"/>
          </rPr>
          <t>Ensure No Users Have Wildcard Hostnames</t>
        </r>
      </text>
    </comment>
    <comment ref="AU113" authorId="0" shapeId="0" xr:uid="{00000000-0006-0000-0900-000031000000}">
      <text>
        <r>
          <rPr>
            <sz val="11"/>
            <rFont val="Calibri"/>
          </rPr>
          <t>Prevent Password Reuse</t>
        </r>
      </text>
    </comment>
    <comment ref="AV113" authorId="0" shapeId="0" xr:uid="{00000000-0006-0000-0900-000032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W113" authorId="0" shapeId="0" xr:uid="{00000000-0006-0000-0900-000033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AX113" authorId="0" shapeId="0" xr:uid="{00000000-0006-0000-0900-000034000000}">
      <text>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text>
    </comment>
    <comment ref="AY113" authorId="0" shapeId="0" xr:uid="{00000000-0006-0000-0900-000035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L114" authorId="0" shapeId="0" xr:uid="{00000000-0006-0000-0900-00004A000000}">
      <text>
        <r>
          <rPr>
            <sz val="11"/>
            <rFont val="Calibri"/>
          </rPr>
          <t>Place Databases on Non-System Partitions</t>
        </r>
      </text>
    </comment>
    <comment ref="M114" authorId="0" shapeId="0" xr:uid="{00000000-0006-0000-0900-00004B000000}">
      <text>
        <r>
          <rPr>
            <sz val="11"/>
            <rFont val="Calibri"/>
          </rPr>
          <t>Use Dedicated Least Privileged Account for MariaDB Daemon/Service</t>
        </r>
      </text>
    </comment>
    <comment ref="N114" authorId="0" shapeId="0" xr:uid="{00000000-0006-0000-0900-00004C000000}">
      <text>
        <r>
          <rPr>
            <sz val="11"/>
            <rFont val="Calibri"/>
          </rPr>
          <t>Disable MariaDB Command History</t>
        </r>
      </text>
    </comment>
    <comment ref="O114" authorId="0" shapeId="0" xr:uid="{00000000-0006-0000-0900-00004D000000}">
      <text>
        <r>
          <rPr>
            <sz val="11"/>
            <rFont val="Calibri"/>
          </rPr>
          <t>Verify That the MYSQL_PWD Environment Variable is Not in Use</t>
        </r>
      </text>
    </comment>
    <comment ref="P114" authorId="0" shapeId="0" xr:uid="{00000000-0006-0000-0900-00004E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Q114" authorId="0" shapeId="0" xr:uid="{00000000-0006-0000-0900-00004F000000}">
      <text>
        <r>
          <rPr>
            <sz val="11"/>
            <rFont val="Calibri"/>
          </rPr>
          <t>Ensure MariaDB is Run Under a Sandbox Environment</t>
        </r>
      </text>
    </comment>
    <comment ref="R114" authorId="0" shapeId="0" xr:uid="{00000000-0006-0000-0900-000050000000}">
      <text>
        <r>
          <rPr>
            <sz val="11"/>
            <rFont val="Calibri"/>
          </rPr>
          <t>Point-in-Time Recovery</t>
        </r>
      </text>
    </comment>
    <comment ref="S114" authorId="0" shapeId="0" xr:uid="{00000000-0006-0000-0900-000051000000}">
      <text>
        <r>
          <rPr>
            <sz val="11"/>
            <rFont val="Calibri"/>
          </rPr>
          <t>Do Not Specify Passwords in the Command Line</t>
        </r>
      </text>
    </comment>
    <comment ref="T114" authorId="0" shapeId="0" xr:uid="{00000000-0006-0000-0900-000052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U114" authorId="0" shapeId="0" xr:uid="{00000000-0006-0000-0900-000053000000}">
      <text>
        <r>
          <rPr>
            <sz val="11"/>
            <rFont val="Calibri"/>
          </rPr>
          <t>Lock Out Accounts if Not Currently in Use</t>
        </r>
      </text>
    </comment>
    <comment ref="V114" authorId="0" shapeId="0" xr:uid="{00000000-0006-0000-0900-000054000000}">
      <text>
        <r>
          <rPr>
            <sz val="11"/>
            <rFont val="Calibri"/>
          </rPr>
          <t>Ensure Socket Peer-Credential Authentication is Used Appropriately</t>
        </r>
      </text>
    </comment>
    <comment ref="W114" authorId="0" shapeId="0" xr:uid="{00000000-0006-0000-0900-000055000000}">
      <text>
        <r>
          <rPr>
            <sz val="11"/>
            <rFont val="Calibri"/>
          </rPr>
          <t>Ensure MariaDB is Bound to One or More Specific IP Addresses</t>
        </r>
      </text>
    </comment>
    <comment ref="X114" authorId="0" shapeId="0" xr:uid="{00000000-0006-0000-0900-000056000000}">
      <text>
        <r>
          <rPr>
            <sz val="11"/>
            <rFont val="Calibri"/>
          </rPr>
          <t>Limit Accepted Transport Layer Security (TLS) Versions</t>
        </r>
      </text>
    </comment>
    <comment ref="Y114" authorId="0" shapeId="0" xr:uid="{00000000-0006-0000-0900-000057000000}">
      <text>
        <r>
          <rPr>
            <sz val="11"/>
            <rFont val="Calibri"/>
          </rPr>
          <t>Require Client-Side Certificates (X.509)</t>
        </r>
      </text>
    </comment>
    <comment ref="Z114" authorId="0" shapeId="0" xr:uid="{00000000-0006-0000-0900-000058000000}">
      <text>
        <r>
          <rPr>
            <sz val="11"/>
            <rFont val="Calibri"/>
          </rPr>
          <t>Ensure Only Approved Ciphers are Used</t>
        </r>
      </text>
    </comment>
    <comment ref="AA114" authorId="0" shapeId="0" xr:uid="{00000000-0006-0000-0900-000059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AB114" authorId="0" shapeId="0" xr:uid="{00000000-0006-0000-0900-00005A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AC114" authorId="0" shapeId="0" xr:uid="{00000000-0006-0000-0900-00005B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AD114" authorId="0" shapeId="0" xr:uid="{00000000-0006-0000-0900-00005C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AE114" authorId="0" shapeId="0" xr:uid="{00000000-0006-0000-0900-00005D000000}">
      <text>
        <r>
          <rPr>
            <sz val="11"/>
            <rFont val="Calibri"/>
          </rPr>
          <t>Ensure Plugin Directory Has Appropriate Permissions</t>
        </r>
      </text>
    </comment>
    <comment ref="AF114" authorId="0" shapeId="0" xr:uid="{00000000-0006-0000-0900-00005E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AG114" authorId="0" shapeId="0" xr:uid="{00000000-0006-0000-0900-00005F000000}">
      <text>
        <r>
          <rPr>
            <sz val="11"/>
            <rFont val="Calibri"/>
          </rPr>
          <t>Ensure File Key Management Encryption Plugin files have appropriate permissions</t>
        </r>
      </text>
    </comment>
    <comment ref="AH114" authorId="0" shapeId="0" xr:uid="{00000000-0006-0000-0900-000060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AI114" authorId="0" shapeId="0" xr:uid="{00000000-0006-0000-0900-000061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text>
    </comment>
    <comment ref="AJ114" authorId="0" shapeId="0" xr:uid="{00000000-0006-0000-0900-000062000000}">
      <text>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text>
    </comment>
    <comment ref="AK114" authorId="0" shapeId="0" xr:uid="{00000000-0006-0000-0900-000063000000}">
      <text>
        <r>
          <rPr>
            <sz val="11"/>
            <rFont val="Calibri"/>
          </rPr>
          <t>Ensure Symbolic Links are Disabled</t>
        </r>
      </text>
    </comment>
    <comment ref="AL114" authorId="0" shapeId="0" xr:uid="{00000000-0006-0000-0900-000064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AM114" authorId="0" shapeId="0" xr:uid="{00000000-0006-0000-0900-000065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AN114" authorId="0" shapeId="0" xr:uid="{00000000-0006-0000-0900-000066000000}">
      <text>
        <r>
          <rPr>
            <sz val="11"/>
            <rFont val="Calibri"/>
          </rPr>
          <t>Ensure Only Administrative Users Have Full Database Access</t>
        </r>
      </text>
    </comment>
    <comment ref="AO114" authorId="0" shapeId="0" xr:uid="{00000000-0006-0000-0900-000067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AP114" authorId="0" shapeId="0" xr:uid="{00000000-0006-0000-0900-000068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AQ114" authorId="0" shapeId="0" xr:uid="{00000000-0006-0000-0900-000069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AR114" authorId="0" shapeId="0" xr:uid="{00000000-0006-0000-0900-00006A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AS114" authorId="0" shapeId="0" xr:uid="{00000000-0006-0000-0900-00006B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AT114" authorId="0" shapeId="0" xr:uid="{00000000-0006-0000-0900-00006C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AU114" authorId="0" shapeId="0" xr:uid="{00000000-0006-0000-0900-00006D000000}">
      <text>
        <r>
          <rPr>
            <sz val="11"/>
            <rFont val="Calibri"/>
          </rPr>
          <t>Ensure DML/DDL Grants are Limited to Specific Databases and Users</t>
        </r>
      </text>
    </comment>
    <comment ref="AV114" authorId="0" shapeId="0" xr:uid="{00000000-0006-0000-0900-00006E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AW114" authorId="0" shapeId="0" xr:uid="{00000000-0006-0000-0900-00006F000000}">
      <text>
        <r>
          <rPr>
            <sz val="11"/>
            <rFont val="Calibri"/>
          </rPr>
          <t>Ensure Log Files are Stored on a Non-System Partition</t>
        </r>
      </text>
    </comment>
    <comment ref="AX114" authorId="0" shapeId="0" xr:uid="{00000000-0006-0000-0900-000070000000}">
      <text>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AY114" authorId="0" shapeId="0" xr:uid="{00000000-0006-0000-0900-000071000000}">
      <text>
        <r>
          <rPr>
            <sz val="11"/>
            <rFont val="Calibri"/>
          </rPr>
          <t>Ensure the Audit Plugin Can</t>
        </r>
        <r>
          <rPr>
            <sz val="11"/>
            <color rgb="FF000000"/>
            <rFont val="Calibri"/>
          </rPr>
          <t>'</t>
        </r>
        <r>
          <rPr>
            <sz val="11"/>
            <color rgb="FF000000"/>
            <rFont val="Calibri"/>
          </rPr>
          <t>t be Unloaded</t>
        </r>
      </text>
    </comment>
    <comment ref="L119" authorId="0" shapeId="0" xr:uid="{00000000-0006-0000-0900-000072000000}">
      <text>
        <r>
          <rPr>
            <sz val="11"/>
            <rFont val="Calibri"/>
          </rPr>
          <t>Ensure the Latest Security Patches are Applied</t>
        </r>
      </text>
    </comment>
    <comment ref="L155" authorId="0" shapeId="0" xr:uid="{00000000-0006-0000-0900-000073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L157" authorId="0" shapeId="0" xr:uid="{00000000-0006-0000-0900-000074000000}">
      <text>
        <r>
          <rPr>
            <sz val="11"/>
            <rFont val="Calibri"/>
          </rPr>
          <t>Do Not Reuse Usernames</t>
        </r>
      </text>
    </comment>
    <comment ref="M157" authorId="0" shapeId="0" xr:uid="{00000000-0006-0000-0900-000075000000}">
      <text>
        <r>
          <rPr>
            <sz val="11"/>
            <rFont val="Calibri"/>
          </rPr>
          <t>Lock Out Accounts if Not Currently in Use</t>
        </r>
      </text>
    </comment>
    <comment ref="N157" authorId="0" shapeId="0" xr:uid="{00000000-0006-0000-0900-000076000000}">
      <text>
        <r>
          <rPr>
            <sz val="11"/>
            <rFont val="Calibri"/>
          </rPr>
          <t>Ensure No Anonymous Accounts Exist</t>
        </r>
      </text>
    </comment>
    <comment ref="L159" authorId="0" shapeId="0" xr:uid="{00000000-0006-0000-0900-000077000000}">
      <text>
        <r>
          <rPr>
            <sz val="11"/>
            <rFont val="Calibri"/>
          </rPr>
          <t>Do Not Reuse Usernames</t>
        </r>
      </text>
    </comment>
    <comment ref="L163" authorId="0" shapeId="0" xr:uid="{00000000-0006-0000-0900-000078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L165" authorId="0" shapeId="0" xr:uid="{00000000-0006-0000-0900-000079000000}">
      <text>
        <r>
          <rPr>
            <sz val="11"/>
            <rFont val="Calibri"/>
          </rPr>
          <t>Do Not Reuse Usernames</t>
        </r>
      </text>
    </comment>
    <comment ref="M165" authorId="0" shapeId="0" xr:uid="{00000000-0006-0000-0900-00007A000000}">
      <text>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N165" authorId="0" shapeId="0" xr:uid="{00000000-0006-0000-0900-00007B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O165" authorId="0" shapeId="0" xr:uid="{00000000-0006-0000-0900-00007C000000}">
      <text>
        <r>
          <rPr>
            <sz val="11"/>
            <rFont val="Calibri"/>
          </rPr>
          <t>Ensure strong authentication is utilized for all accounts</t>
        </r>
      </text>
    </comment>
    <comment ref="P165" authorId="0" shapeId="0" xr:uid="{00000000-0006-0000-0900-00007D000000}">
      <text>
        <r>
          <rPr>
            <sz val="11"/>
            <rFont val="Calibri"/>
          </rPr>
          <t>Set Maximum Connection Limits for Server and per User</t>
        </r>
      </text>
    </comment>
    <comment ref="L167" authorId="0" shapeId="0" xr:uid="{00000000-0006-0000-0900-00007E000000}">
      <text>
        <r>
          <rPr>
            <sz val="11"/>
            <rFont val="Calibri"/>
          </rPr>
          <t>Ensure Password Complexity Policies are in Place</t>
        </r>
      </text>
    </comment>
    <comment ref="M167" authorId="0" shapeId="0" xr:uid="{00000000-0006-0000-0900-00007F000000}">
      <text>
        <r>
          <rPr>
            <sz val="11"/>
            <rFont val="Calibri"/>
          </rPr>
          <t>Prevent Password Reuse</t>
        </r>
      </text>
    </comment>
    <comment ref="L180" authorId="0" shapeId="0" xr:uid="{00000000-0006-0000-0900-000080000000}">
      <text>
        <r>
          <rPr>
            <sz val="11"/>
            <rFont val="Calibri"/>
          </rPr>
          <t>Ensure Interactive Login is Disabled</t>
        </r>
      </text>
    </comment>
    <comment ref="L181" authorId="0" shapeId="0" xr:uid="{00000000-0006-0000-0900-000081000000}">
      <text>
        <r>
          <rPr>
            <sz val="11"/>
            <rFont val="Calibri"/>
          </rPr>
          <t>Lock Out Accounts if Not Currently in Use</t>
        </r>
      </text>
    </comment>
    <comment ref="M181" authorId="0" shapeId="0" xr:uid="{00000000-0006-0000-0900-000082000000}">
      <text>
        <r>
          <rPr>
            <sz val="11"/>
            <rFont val="Calibri"/>
          </rPr>
          <t>Ensure No Anonymous Accounts Exist</t>
        </r>
      </text>
    </comment>
    <comment ref="L201" authorId="0" shapeId="0" xr:uid="{00000000-0006-0000-0900-000083000000}">
      <text>
        <r>
          <rPr>
            <sz val="11"/>
            <rFont val="Calibri"/>
          </rPr>
          <t>The Backups Should be Properly Secured</t>
        </r>
      </text>
    </comment>
    <comment ref="L221" authorId="0" shapeId="0" xr:uid="{00000000-0006-0000-0900-000084000000}">
      <text>
        <r>
          <rPr>
            <sz val="11"/>
            <rFont val="Calibri"/>
          </rPr>
          <t>Ensure Audit Logging Is Enabled</t>
        </r>
      </text>
    </comment>
    <comment ref="L224" authorId="0" shapeId="0" xr:uid="{00000000-0006-0000-0900-000085000000}">
      <text>
        <r>
          <rPr>
            <sz val="11"/>
            <rFont val="Calibri"/>
          </rPr>
          <t>Ensure Binary and Relay Logs are Encrypted</t>
        </r>
      </text>
    </comment>
    <comment ref="L227" authorId="0" shapeId="0" xr:uid="{00000000-0006-0000-0900-000086000000}">
      <text>
        <r>
          <rPr>
            <sz val="11"/>
            <rFont val="Calibri"/>
          </rPr>
          <t>Ensure Audit Logging Is Enabled</t>
        </r>
      </text>
    </comment>
    <comment ref="L231" authorId="0" shapeId="0" xr:uid="{00000000-0006-0000-0900-000087000000}">
      <text>
        <r>
          <rPr>
            <sz val="11"/>
            <rFont val="Calibri"/>
          </rPr>
          <t>Backup of Configuration and Related Files</t>
        </r>
      </text>
    </comment>
    <comment ref="M231" authorId="0" shapeId="0" xr:uid="{00000000-0006-0000-0900-000088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N231" authorId="0" shapeId="0" xr:uid="{00000000-0006-0000-0900-000089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O231" authorId="0" shapeId="0" xr:uid="{00000000-0006-0000-0900-00008A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P231" authorId="0" shapeId="0" xr:uid="{00000000-0006-0000-0900-00008B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Q231" authorId="0" shapeId="0" xr:uid="{00000000-0006-0000-0900-00008C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R231" authorId="0" shapeId="0" xr:uid="{00000000-0006-0000-0900-00008D000000}">
      <text>
        <r>
          <rPr>
            <sz val="11"/>
            <rFont val="Calibri"/>
          </rPr>
          <t>Ensure Binary and Relay Logs are Encrypted</t>
        </r>
      </text>
    </comment>
    <comment ref="L234" authorId="0" shapeId="0" xr:uid="{00000000-0006-0000-0900-00008E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M234" authorId="0" shapeId="0" xr:uid="{00000000-0006-0000-0900-00008F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L237" authorId="0" shapeId="0" xr:uid="{00000000-0006-0000-0900-000090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M237" authorId="0" shapeId="0" xr:uid="{00000000-0006-0000-0900-000091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N237" authorId="0" shapeId="0" xr:uid="{00000000-0006-0000-0900-000092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O237" authorId="0" shapeId="0" xr:uid="{00000000-0006-0000-0900-000093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P237" authorId="0" shapeId="0" xr:uid="{00000000-0006-0000-0900-000094000000}">
      <text>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text>
    </comment>
    <comment ref="Q237" authorId="0" shapeId="0" xr:uid="{00000000-0006-0000-0900-000095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List>
</comments>
</file>

<file path=xl/sharedStrings.xml><?xml version="1.0" encoding="utf-8"?>
<sst xmlns="http://schemas.openxmlformats.org/spreadsheetml/2006/main" count="9130" uniqueCount="4846">
  <si>
    <t>Section</t>
  </si>
  <si>
    <t>Id</t>
  </si>
  <si>
    <t>Title</t>
  </si>
  <si>
    <t>Assessment</t>
  </si>
  <si>
    <t>Profile</t>
  </si>
  <si>
    <t>MoSCoW</t>
  </si>
  <si>
    <t>OpsImpact</t>
  </si>
  <si>
    <t>Phase</t>
  </si>
  <si>
    <t>ImplStatus</t>
  </si>
  <si>
    <t>Notes</t>
  </si>
  <si>
    <t>Remediation</t>
  </si>
  <si>
    <t>Description</t>
  </si>
  <si>
    <t>Impact</t>
  </si>
  <si>
    <t>Audit</t>
  </si>
  <si>
    <t>Default</t>
  </si>
  <si>
    <t>Status</t>
  </si>
  <si>
    <t>LogID</t>
  </si>
  <si>
    <t>Operating System Level Configuration</t>
  </si>
  <si>
    <t>1.1</t>
  </si>
  <si>
    <r>
      <rPr>
        <sz val="11"/>
        <rFont val="Calibri"/>
      </rPr>
      <t>Place Databases on Non-System Partitions</t>
    </r>
  </si>
  <si>
    <t>Manual</t>
  </si>
  <si>
    <t>Level 1</t>
  </si>
  <si>
    <t>Unassigned</t>
  </si>
  <si>
    <t>Unassessed</t>
  </si>
  <si>
    <t>Pending</t>
  </si>
  <si>
    <t/>
  </si>
  <si>
    <r>
      <rPr>
        <sz val="11"/>
        <color rgb="FF000000"/>
        <rFont val="Calibri"/>
      </rPr>
      <t xml:space="preserve">Perform the following steps to remediate this setting for the </t>
    </r>
    <r>
      <rPr>
        <b/>
        <sz val="11"/>
        <color rgb="FF000000"/>
        <rFont val="Calibri"/>
      </rPr>
      <t>datadir</t>
    </r>
    <r>
      <rPr>
        <sz val="11"/>
        <color rgb="FF000000"/>
        <rFont val="Calibri"/>
      </rPr>
      <t>:</t>
    </r>
    <r>
      <rPr>
        <sz val="11"/>
        <color rgb="FF000000"/>
        <rFont val="Calibri"/>
      </rPr>
      <t xml:space="preserve">
</t>
    </r>
    <r>
      <rPr>
        <sz val="11"/>
        <color rgb="FF000000"/>
        <rFont val="Calibri"/>
      </rPr>
      <t>-  Backup the database.</t>
    </r>
    <r>
      <rPr>
        <sz val="11"/>
        <color rgb="FF000000"/>
        <rFont val="Calibri"/>
      </rPr>
      <t xml:space="preserve">
</t>
    </r>
    <r>
      <rPr>
        <sz val="11"/>
        <color rgb="FF000000"/>
        <rFont val="Calibri"/>
      </rPr>
      <t xml:space="preserve">-  Choose a non-system partition </t>
    </r>
    <r>
      <rPr>
        <b/>
        <sz val="11"/>
        <color rgb="FF000000"/>
        <rFont val="Calibri"/>
      </rPr>
      <t>new location</t>
    </r>
    <r>
      <rPr>
        <sz val="11"/>
        <color rgb="FF000000"/>
        <rFont val="Calibri"/>
      </rPr>
      <t xml:space="preserve"> for MariaDB data.</t>
    </r>
    <r>
      <rPr>
        <sz val="11"/>
        <color rgb="FF000000"/>
        <rFont val="Calibri"/>
      </rPr>
      <t xml:space="preserve">
</t>
    </r>
    <r>
      <rPr>
        <sz val="11"/>
        <color rgb="FF000000"/>
        <rFont val="Calibri"/>
      </rPr>
      <t xml:space="preserve">-  Stop </t>
    </r>
    <r>
      <rPr>
        <b/>
        <sz val="11"/>
        <color rgb="FF000000"/>
        <rFont val="Calibri"/>
      </rPr>
      <t>mariadbd</t>
    </r>
    <r>
      <rPr>
        <sz val="11"/>
        <color rgb="FF000000"/>
        <rFont val="Calibri"/>
      </rPr>
      <t xml:space="preserve"> using a command like:</t>
    </r>
    <r>
      <rPr>
        <b/>
        <sz val="11"/>
        <color rgb="FF000000"/>
        <rFont val="Calibri"/>
      </rPr>
      <t xml:space="preserve"> service mariadb stop</t>
    </r>
    <r>
      <rPr>
        <sz val="11"/>
        <color rgb="FF000000"/>
        <rFont val="Calibri"/>
      </rPr>
      <t>.</t>
    </r>
    <r>
      <rPr>
        <sz val="11"/>
        <color rgb="FF000000"/>
        <rFont val="Calibri"/>
      </rPr>
      <t xml:space="preserve">
</t>
    </r>
    <r>
      <rPr>
        <sz val="11"/>
        <color rgb="FF000000"/>
        <rFont val="Calibri"/>
      </rPr>
      <t xml:space="preserve">-  Copy the data using a command like: </t>
    </r>
    <r>
      <rPr>
        <b/>
        <sz val="11"/>
        <color rgb="FF000000"/>
        <rFont val="Calibri"/>
      </rPr>
      <t>cp -rp</t>
    </r>
    <r>
      <rPr>
        <b/>
        <i/>
        <sz val="11"/>
        <color rgb="FF000000"/>
        <rFont val="Calibri"/>
      </rPr>
      <t>&lt;datadir Value&gt; &lt;new location&gt;</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datadir</t>
    </r>
    <r>
      <rPr>
        <sz val="11"/>
        <color rgb="FF000000"/>
        <rFont val="Calibri"/>
      </rPr>
      <t xml:space="preserve"> location to the </t>
    </r>
    <r>
      <rPr>
        <b/>
        <sz val="11"/>
        <color rgb="FF000000"/>
        <rFont val="Calibri"/>
      </rPr>
      <t>new location</t>
    </r>
    <r>
      <rPr>
        <sz val="11"/>
        <color rgb="FF000000"/>
        <rFont val="Calibri"/>
      </rPr>
      <t xml:space="preserve"> in the MariaDB configuration file.</t>
    </r>
    <r>
      <rPr>
        <sz val="11"/>
        <color rgb="FF000000"/>
        <rFont val="Calibri"/>
      </rPr>
      <t xml:space="preserve">
</t>
    </r>
    <r>
      <rPr>
        <sz val="11"/>
        <color rgb="FF000000"/>
        <rFont val="Calibri"/>
      </rPr>
      <t xml:space="preserve">-  Start </t>
    </r>
    <r>
      <rPr>
        <b/>
        <sz val="11"/>
        <color rgb="FF000000"/>
        <rFont val="Calibri"/>
      </rPr>
      <t>mariadbd</t>
    </r>
    <r>
      <rPr>
        <sz val="11"/>
        <color rgb="FF000000"/>
        <rFont val="Calibri"/>
      </rPr>
      <t xml:space="preserve"> using a command like:</t>
    </r>
    <r>
      <rPr>
        <sz val="11"/>
        <color rgb="FF000000"/>
        <rFont val="Calibri"/>
      </rPr>
      <t xml:space="preserve">
</t>
    </r>
    <r>
      <rPr>
        <sz val="11"/>
        <color rgb="FF006096"/>
        <rFont val="Roboto Condensed"/>
      </rPr>
      <t>service mariadb 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some Linux distributions you may need to additionally modify </t>
    </r>
    <r>
      <rPr>
        <b/>
        <sz val="11"/>
        <color rgb="FF000000"/>
        <rFont val="Calibri"/>
      </rPr>
      <t>apparmor</t>
    </r>
    <r>
      <rPr>
        <sz val="11"/>
        <color rgb="FF000000"/>
        <rFont val="Calibri"/>
      </rPr>
      <t xml:space="preserve"> settings. For example, on a Ubuntu 14.04.1 system edit the file </t>
    </r>
    <r>
      <rPr>
        <b/>
        <sz val="11"/>
        <color rgb="FF000000"/>
        <rFont val="Calibri"/>
      </rPr>
      <t>/etc/apparmor.d/usr.sbin.mariadbd</t>
    </r>
    <r>
      <rPr>
        <sz val="11"/>
        <color rgb="FF000000"/>
        <rFont val="Calibri"/>
      </rPr>
      <t xml:space="preserve"> so that the </t>
    </r>
    <r>
      <rPr>
        <b/>
        <sz val="11"/>
        <color rgb="FF000000"/>
        <rFont val="Calibri"/>
      </rPr>
      <t>datadir</t>
    </r>
    <r>
      <rPr>
        <sz val="11"/>
        <color rgb="FF000000"/>
        <rFont val="Calibri"/>
      </rPr>
      <t xml:space="preserve"> access is appropriate. The original might look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/var/lib/mysql/ r,</t>
    </r>
    <r>
      <rPr>
        <sz val="11"/>
        <color rgb="FF006096"/>
        <rFont val="Roboto Condensed"/>
      </rPr>
      <t xml:space="preserve">
</t>
    </r>
    <r>
      <rPr>
        <sz val="11"/>
        <color rgb="FF006096"/>
        <rFont val="Roboto Condensed"/>
      </rPr>
      <t>/var/lib/mysql/** rwk,</t>
    </r>
    <r>
      <rPr>
        <sz val="11"/>
        <color rgb="FF006096"/>
        <rFont val="Roboto Condensed"/>
      </rPr>
      <t xml:space="preserve">
</t>
    </r>
    <r>
      <rPr>
        <sz val="11"/>
        <color rgb="FF000000"/>
        <rFont val="Calibri"/>
      </rPr>
      <t xml:space="preserve">
</t>
    </r>
    <r>
      <rPr>
        <sz val="11"/>
        <color rgb="FF000000"/>
        <rFont val="Calibri"/>
      </rPr>
      <t xml:space="preserve">Alter those two paths to be the new location you chose above. For example, if that new location were </t>
    </r>
    <r>
      <rPr>
        <b/>
        <sz val="11"/>
        <color rgb="FF000000"/>
        <rFont val="Calibri"/>
      </rPr>
      <t>/media/mysql</t>
    </r>
    <r>
      <rPr>
        <sz val="11"/>
        <color rgb="FF000000"/>
        <rFont val="Calibri"/>
      </rPr>
      <t xml:space="preserve">, then the </t>
    </r>
    <r>
      <rPr>
        <b/>
        <sz val="11"/>
        <color rgb="FF000000"/>
        <rFont val="Calibri"/>
      </rPr>
      <t>/etc/apparmor.d/usr.sbin.mysqld</t>
    </r>
    <r>
      <rPr>
        <sz val="11"/>
        <color rgb="FF000000"/>
        <rFont val="Calibri"/>
      </rPr>
      <t xml:space="preserve"> file should include something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/media/mysql/ r,</t>
    </r>
    <r>
      <rPr>
        <sz val="11"/>
        <color rgb="FF006096"/>
        <rFont val="Roboto Condensed"/>
      </rPr>
      <t xml:space="preserve">
</t>
    </r>
    <r>
      <rPr>
        <sz val="11"/>
        <color rgb="FF006096"/>
        <rFont val="Roboto Condensed"/>
      </rPr>
      <t>/media/mysql/** rwk,</t>
    </r>
    <r>
      <rPr>
        <sz val="11"/>
        <color rgb="FF006096"/>
        <rFont val="Roboto Condensed"/>
      </rPr>
      <t xml:space="preserve">
</t>
    </r>
  </si>
  <si>
    <r>
      <rPr>
        <sz val="11"/>
        <color rgb="FF000000"/>
        <rFont val="Calibri"/>
      </rPr>
      <t>It is generally accepted that host operating systems should include different filesystem partitions for different purposes. One set of filesystems is typically called system partitions, and these are generally reserved for host system/application operation. The other set of filesystems is typically called "non-system partitions", and such locations are generally reserved for storing data.</t>
    </r>
  </si>
  <si>
    <r>
      <rPr>
        <sz val="11"/>
        <color rgb="FF000000"/>
        <rFont val="Calibri"/>
      </rPr>
      <t>Moving database files and directories to a non-system partition may be difficult depending on whether there was only a single partition when the operating system was set up and whether there are additional non-system partitions available.</t>
    </r>
  </si>
  <si>
    <r>
      <rPr>
        <sz val="11"/>
        <color rgb="FF000000"/>
        <rFont val="Calibri"/>
      </rPr>
      <t>Execute the following steps to assess this recommendation:</t>
    </r>
    <r>
      <rPr>
        <sz val="11"/>
        <color rgb="FF000000"/>
        <rFont val="Calibri"/>
      </rPr>
      <t xml:space="preserve">
</t>
    </r>
    <r>
      <rPr>
        <sz val="11"/>
        <color rgb="FF000000"/>
        <rFont val="Calibri"/>
      </rPr>
      <t xml:space="preserve">- Obtain the location of the </t>
    </r>
    <r>
      <rPr>
        <b/>
        <sz val="11"/>
        <color rgb="FF000000"/>
        <rFont val="Calibri"/>
      </rPr>
      <t>datadir</t>
    </r>
    <r>
      <rPr>
        <sz val="11"/>
        <color rgb="FF000000"/>
        <rFont val="Calibri"/>
      </rPr>
      <t xml:space="preserve"> and other MariaDBdatabase files by executing the following SQL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LIKE '%dir' or VARIABLE_NAME LIKE '%file') and (VARIABLE_NAME NOT LIKE '%core%'</t>
    </r>
    <r>
      <rPr>
        <sz val="11"/>
        <color rgb="FF006096"/>
        <rFont val="Roboto Condensed"/>
      </rPr>
      <t xml:space="preserve">
</t>
    </r>
    <r>
      <rPr>
        <sz val="11"/>
        <color rgb="FF006096"/>
        <rFont val="Roboto Condensed"/>
      </rPr>
      <t xml:space="preserve">      AND VARIABLE_NAME &lt;&gt; 'local_infile' AND VARIABLE_NAME &lt;&gt; 'relay_log_info_file') order by</t>
    </r>
    <r>
      <rPr>
        <sz val="11"/>
        <color rgb="FF006096"/>
        <rFont val="Roboto Condensed"/>
      </rPr>
      <t xml:space="preserve">
</t>
    </r>
    <r>
      <rPr>
        <sz val="11"/>
        <color rgb="FF006096"/>
        <rFont val="Roboto Condensed"/>
      </rPr>
      <t xml:space="preserve">      VARIABLE_NAME;</t>
    </r>
    <r>
      <rPr>
        <sz val="11"/>
        <color rgb="FF006096"/>
        <rFont val="Roboto Condensed"/>
      </rPr>
      <t xml:space="preserve">
</t>
    </r>
    <r>
      <rPr>
        <sz val="11"/>
        <color rgb="FF000000"/>
        <rFont val="Calibri"/>
      </rPr>
      <t xml:space="preserve">
</t>
    </r>
    <r>
      <rPr>
        <sz val="11"/>
        <color rgb="FF000000"/>
        <rFont val="Calibri"/>
      </rPr>
      <t xml:space="preserve">- Using the value returned for the </t>
    </r>
    <r>
      <rPr>
        <b/>
        <sz val="11"/>
        <color rgb="FF000000"/>
        <rFont val="Calibri"/>
      </rPr>
      <t>datadir</t>
    </r>
    <r>
      <rPr>
        <sz val="11"/>
        <color rgb="FF000000"/>
        <rFont val="Calibri"/>
      </rPr>
      <t>, and other results from the above query, execute the following in a system terminal:</t>
    </r>
    <r>
      <rPr>
        <sz val="11"/>
        <color rgb="FF000000"/>
        <rFont val="Calibri"/>
      </rPr>
      <t xml:space="preserve">
</t>
    </r>
    <r>
      <rPr>
        <sz val="11"/>
        <color rgb="FF006096"/>
        <rFont val="Roboto Condensed"/>
      </rPr>
      <t>df -h &lt;directory&gt;</t>
    </r>
    <r>
      <rPr>
        <sz val="11"/>
        <color rgb="FF006096"/>
        <rFont val="Roboto Condensed"/>
      </rPr>
      <t xml:space="preserve">
</t>
    </r>
    <r>
      <rPr>
        <sz val="11"/>
        <color rgb="FF000000"/>
        <rFont val="Calibri"/>
      </rPr>
      <t xml:space="preserve">The output returned from the </t>
    </r>
    <r>
      <rPr>
        <b/>
        <sz val="11"/>
        <color rgb="FF000000"/>
        <rFont val="Calibri"/>
      </rPr>
      <t>df</t>
    </r>
    <r>
      <rPr>
        <sz val="11"/>
        <color rgb="FF000000"/>
        <rFont val="Calibri"/>
      </rPr>
      <t xml:space="preserve"> command above should not include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</si>
  <si>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Not Applicable.</t>
    </r>
  </si>
  <si>
    <t>1.2</t>
  </si>
  <si>
    <r>
      <rPr>
        <sz val="11"/>
        <rFont val="Calibri"/>
      </rPr>
      <t>Use Dedicated Least Privileged Account for MariaDB Daemon/Service</t>
    </r>
  </si>
  <si>
    <t>Automated</t>
  </si>
  <si>
    <r>
      <rPr>
        <sz val="11"/>
        <color rgb="FF000000"/>
        <rFont val="Calibri"/>
      </rPr>
      <t>Create a user which is only used for running MariaDB and directly related processes. This user must not have administrative rights to the system. Additionally, it's best to avoid providing shell access to such an account.</t>
    </r>
    <r>
      <rPr>
        <sz val="11"/>
        <color rgb="FF000000"/>
        <rFont val="Calibri"/>
      </rPr>
      <t xml:space="preserve">
</t>
    </r>
    <r>
      <rPr>
        <sz val="11"/>
        <color rgb="FF000000"/>
        <rFont val="Calibri"/>
      </rPr>
      <t>Shell access can be removed using the following command at a terminal prompt:</t>
    </r>
    <r>
      <rPr>
        <sz val="11"/>
        <color rgb="FF000000"/>
        <rFont val="Calibri"/>
      </rPr>
      <t xml:space="preserve">
</t>
    </r>
    <r>
      <rPr>
        <sz val="11"/>
        <color rgb="FF006096"/>
        <rFont val="Roboto Condensed"/>
      </rPr>
      <t>/usr/sbin/groupadd -g 27 -o -r mysql &gt;/dev/null 2&gt;&amp;1 || :</t>
    </r>
    <r>
      <rPr>
        <sz val="11"/>
        <color rgb="FF006096"/>
        <rFont val="Roboto Condensed"/>
      </rPr>
      <t xml:space="preserve">
</t>
    </r>
    <r>
      <rPr>
        <sz val="11"/>
        <color rgb="FF006096"/>
        <rFont val="Roboto Condensed"/>
      </rPr>
      <t>/usr/sbin/useradd -M -N -g mysql -o -r -d /var/lib/mysql -s /bin/false \</t>
    </r>
    <r>
      <rPr>
        <sz val="11"/>
        <color rgb="FF006096"/>
        <rFont val="Roboto Condensed"/>
      </rPr>
      <t xml:space="preserve">
</t>
    </r>
    <r>
      <rPr>
        <sz val="11"/>
        <color rgb="FF006096"/>
        <rFont val="Roboto Condensed"/>
      </rPr>
      <t xml:space="preserve">    -c "MariaDB Server" -u 27 mysql &gt;/dev/null 2&gt;&amp;1 || :</t>
    </r>
    <r>
      <rPr>
        <sz val="11"/>
        <color rgb="FF006096"/>
        <rFont val="Roboto Condensed"/>
      </rPr>
      <t xml:space="preserve">
</t>
    </r>
  </si>
  <si>
    <r>
      <rPr>
        <sz val="11"/>
        <color rgb="FF000000"/>
        <rFont val="Calibri"/>
      </rPr>
      <t>As with any service installed on a host, it can be provided with its own user context. Providing a dedicated user to the service provides the ability to precisely constrain the service within the larger host context.</t>
    </r>
  </si>
  <si>
    <r>
      <rPr>
        <sz val="11"/>
        <color rgb="FF000000"/>
        <rFont val="Calibri"/>
      </rPr>
      <t>Execute the following command at a terminal prompt to assess this recommendation:</t>
    </r>
    <r>
      <rPr>
        <sz val="11"/>
        <color rgb="FF000000"/>
        <rFont val="Calibri"/>
      </rPr>
      <t xml:space="preserve">
</t>
    </r>
    <r>
      <rPr>
        <sz val="11"/>
        <color rgb="FF006096"/>
        <rFont val="Roboto Condensed"/>
      </rPr>
      <t>ps -ef | egrep "^mysql.*$"</t>
    </r>
    <r>
      <rPr>
        <sz val="11"/>
        <color rgb="FF006096"/>
        <rFont val="Roboto Condensed"/>
      </rPr>
      <t xml:space="preserve">
</t>
    </r>
    <r>
      <rPr>
        <sz val="11"/>
        <color rgb="FF000000"/>
        <rFont val="Calibri"/>
      </rPr>
      <t xml:space="preserve">
</t>
    </r>
    <r>
      <rPr>
        <sz val="11"/>
        <color rgb="FF000000"/>
        <rFont val="Calibri"/>
      </rPr>
      <t>If no lines are returned, then this is a fail.</t>
    </r>
    <r>
      <rPr>
        <sz val="11"/>
        <color rgb="FF000000"/>
        <rFont val="Calibri"/>
      </rPr>
      <t xml:space="preserve">
</t>
    </r>
    <r>
      <rPr>
        <b/>
        <sz val="11"/>
        <color rgb="FF000000"/>
        <rFont val="Calibri"/>
      </rPr>
      <t>Note:</t>
    </r>
    <r>
      <rPr>
        <sz val="11"/>
        <color rgb="FF000000"/>
        <rFont val="Calibri"/>
      </rPr>
      <t xml:space="preserve"> It is assumed that the MariaDB user is </t>
    </r>
    <r>
      <rPr>
        <b/>
        <sz val="11"/>
        <color rgb="FF000000"/>
        <rFont val="Calibri"/>
      </rPr>
      <t>mysql</t>
    </r>
    <r>
      <rPr>
        <sz val="11"/>
        <color rgb="FF000000"/>
        <rFont val="Calibri"/>
      </rPr>
      <t xml:space="preserve">. Additionally, you may consider running </t>
    </r>
    <r>
      <rPr>
        <b/>
        <sz val="11"/>
        <color rgb="FF000000"/>
        <rFont val="Calibri"/>
      </rPr>
      <t>sudo -l</t>
    </r>
    <r>
      <rPr>
        <sz val="11"/>
        <color rgb="FF000000"/>
        <rFont val="Calibri"/>
      </rPr>
      <t xml:space="preserve"> as the MariaDB user or to check the sudoers file.</t>
    </r>
  </si>
  <si>
    <t>1.3</t>
  </si>
  <si>
    <r>
      <rPr>
        <sz val="11"/>
        <rFont val="Calibri"/>
      </rPr>
      <t>Disable MariaDB Command History</t>
    </r>
  </si>
  <si>
    <t>Level 2</t>
  </si>
  <si>
    <r>
      <rPr>
        <sz val="11"/>
        <color rgb="FF000000"/>
        <rFont val="Calibri"/>
      </rPr>
      <t>For MariaDB Client perform the following steps to remediate this setting:</t>
    </r>
    <r>
      <rPr>
        <sz val="11"/>
        <color rgb="FF000000"/>
        <rFont val="Calibri"/>
      </rPr>
      <t xml:space="preserve">
</t>
    </r>
    <r>
      <rPr>
        <sz val="11"/>
        <color rgb="FF000000"/>
        <rFont val="Calibri"/>
      </rPr>
      <t xml:space="preserve">- Remove </t>
    </r>
    <r>
      <rPr>
        <b/>
        <sz val="11"/>
        <color rgb="FF000000"/>
        <rFont val="Calibri"/>
      </rPr>
      <t>.mysql_history</t>
    </r>
    <r>
      <rPr>
        <sz val="11"/>
        <color rgb="FF000000"/>
        <rFont val="Calibri"/>
      </rPr>
      <t xml:space="preserve"> if it exists.</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MYSQL_HISTFILE</t>
    </r>
    <r>
      <rPr>
        <sz val="11"/>
        <color rgb="FF000000"/>
        <rFont val="Calibri"/>
      </rPr>
      <t xml:space="preserve"> environment variable to </t>
    </r>
    <r>
      <rPr>
        <b/>
        <sz val="11"/>
        <color rgb="FF000000"/>
        <rFont val="Calibri"/>
      </rPr>
      <t>/dev/null.</t>
    </r>
    <r>
      <rPr>
        <sz val="11"/>
        <color rgb="FF000000"/>
        <rFont val="Calibri"/>
      </rPr>
      <t xml:space="preserve"> This will need to be placed in the shell's startup script.</t>
    </r>
    <r>
      <rPr>
        <sz val="11"/>
        <color rgb="FF000000"/>
        <rFont val="Calibri"/>
      </rPr>
      <t xml:space="preserve">
</t>
    </r>
    <r>
      <rPr>
        <sz val="11"/>
        <color rgb="FF000000"/>
        <rFont val="Calibri"/>
      </rPr>
      <t xml:space="preserve">- Create </t>
    </r>
    <r>
      <rPr>
        <b/>
        <sz val="11"/>
        <color rgb="FF000000"/>
        <rFont val="Calibri"/>
      </rPr>
      <t>.mysql_history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&gt; ln -s /dev/null $HOME/.mysql_history</t>
    </r>
    <r>
      <rPr>
        <sz val="11"/>
        <color rgb="FF006096"/>
        <rFont val="Roboto Condensed"/>
      </rPr>
      <t xml:space="preserve">
</t>
    </r>
  </si>
  <si>
    <r>
      <rPr>
        <sz val="11"/>
        <color rgb="FF000000"/>
        <rFont val="Calibri"/>
      </rPr>
      <t xml:space="preserve">On Unix, the mysql client writes a record of executed statements to a history file. By default, this file is named </t>
    </r>
    <r>
      <rPr>
        <b/>
        <sz val="11"/>
        <color rgb="FF000000"/>
        <rFont val="Calibri"/>
      </rPr>
      <t>.mysql_history</t>
    </r>
    <r>
      <rPr>
        <sz val="11"/>
        <color rgb="FF000000"/>
        <rFont val="Calibri"/>
      </rPr>
      <t xml:space="preserve"> and is created in your home directory. To specify a different file, set the value of the MYSQL_HISTFILE environment variable.</t>
    </r>
    <r>
      <rPr>
        <sz val="11"/>
        <color rgb="FF000000"/>
        <rFont val="Calibri"/>
      </rPr>
      <t xml:space="preserve">
</t>
    </r>
    <r>
      <rPr>
        <sz val="11"/>
        <color rgb="FF000000"/>
        <rFont val="Calibri"/>
      </rPr>
      <t>The .mysql_history file should be protected with a restrictive access mode because sensitive information might be written to it, such as the text of SQL statements that contain passwords.</t>
    </r>
  </si>
  <si>
    <r>
      <rPr>
        <sz val="11"/>
        <color rgb="FF000000"/>
        <rFont val="Calibri"/>
      </rPr>
      <t>Execute the following commands to assess this recommendation:</t>
    </r>
    <r>
      <rPr>
        <sz val="11"/>
        <color rgb="FF000000"/>
        <rFont val="Calibri"/>
      </rPr>
      <t xml:space="preserve">
</t>
    </r>
    <r>
      <rPr>
        <sz val="11"/>
        <color rgb="FF006096"/>
        <rFont val="Roboto Condensed"/>
      </rPr>
      <t>find /home -name ".mysql_history"</t>
    </r>
    <r>
      <rPr>
        <sz val="11"/>
        <color rgb="FF006096"/>
        <rFont val="Roboto Condensed"/>
      </rPr>
      <t xml:space="preserve">
</t>
    </r>
    <r>
      <rPr>
        <sz val="11"/>
        <color rgb="FF006096"/>
        <rFont val="Roboto Condensed"/>
      </rPr>
      <t>find /root -name ".mysql_history"</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</si>
  <si>
    <r>
      <rPr>
        <sz val="11"/>
        <color rgb="FF000000"/>
        <rFont val="Calibri"/>
      </rPr>
      <t xml:space="preserve">By default, the MariaDB command history file is located in </t>
    </r>
    <r>
      <rPr>
        <b/>
        <sz val="11"/>
        <color rgb="FF000000"/>
        <rFont val="Calibri"/>
      </rPr>
      <t>/root/.mysql_history</t>
    </r>
    <r>
      <rPr>
        <sz val="11"/>
        <color rgb="FF000000"/>
        <rFont val="Calibri"/>
      </rPr>
      <t>.</t>
    </r>
  </si>
  <si>
    <t>1.4</t>
  </si>
  <si>
    <r>
      <rPr>
        <sz val="11"/>
        <rFont val="Calibri"/>
      </rPr>
      <t>Verify That the MYSQL_PWD Environment Variable is Not in Use</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</si>
  <si>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r>
      <rPr>
        <sz val="11"/>
        <color rgb="FF000000"/>
        <rFont val="Calibri"/>
      </rPr>
      <t xml:space="preserve">
</t>
    </r>
    <r>
      <rPr>
        <sz val="11"/>
        <color rgb="FF000000"/>
        <rFont val="Calibri"/>
      </rPr>
      <t>For unattended logins, you should consider2)	Different authentication methods (e.g., X509 certificate verification)</t>
    </r>
  </si>
  <si>
    <r>
      <rPr>
        <sz val="11"/>
        <color rgb="FF000000"/>
        <rFont val="Calibri"/>
      </rPr>
      <t xml:space="preserve">MariaDB can read a default database password from an environment variable called </t>
    </r>
    <r>
      <rPr>
        <b/>
        <sz val="11"/>
        <color rgb="FF000000"/>
        <rFont val="Calibri"/>
      </rPr>
      <t>MYSQL_PWD</t>
    </r>
    <r>
      <rPr>
        <sz val="11"/>
        <color rgb="FF000000"/>
        <rFont val="Calibri"/>
      </rPr>
      <t>. Avoiding use of this environment variable can better safeguard the confidentiality of MariaDB credentials.</t>
    </r>
  </si>
  <si>
    <r>
      <rPr>
        <sz val="11"/>
        <color rgb="FF000000"/>
        <rFont val="Calibri"/>
      </rPr>
      <t xml:space="preserve">To assess this recommendation, use the </t>
    </r>
    <r>
      <rPr>
        <b/>
        <sz val="11"/>
        <color rgb="FF000000"/>
        <rFont val="Calibri"/>
      </rPr>
      <t>/proc</t>
    </r>
    <r>
      <rPr>
        <sz val="11"/>
        <color rgb="FF000000"/>
        <rFont val="Calibri"/>
      </rPr>
      <t xml:space="preserve"> filesystem to determine if </t>
    </r>
    <r>
      <rPr>
        <b/>
        <sz val="11"/>
        <color rgb="FF000000"/>
        <rFont val="Calibri"/>
      </rPr>
      <t>MYSQL_PWD</t>
    </r>
    <r>
      <rPr>
        <sz val="11"/>
        <color rgb="FF000000"/>
        <rFont val="Calibri"/>
      </rPr>
      <t xml:space="preserve"> is currently set for any process:</t>
    </r>
    <r>
      <rPr>
        <sz val="11"/>
        <color rgb="FF000000"/>
        <rFont val="Calibri"/>
      </rPr>
      <t xml:space="preserve">
</t>
    </r>
    <r>
      <rPr>
        <sz val="11"/>
        <color rgb="FF006096"/>
        <rFont val="Roboto Condensed"/>
      </rPr>
      <t>grep MYSQL_PWD /proc/*/environ</t>
    </r>
    <r>
      <rPr>
        <sz val="11"/>
        <color rgb="FF006096"/>
        <rFont val="Roboto Condensed"/>
      </rPr>
      <t xml:space="preserve">
</t>
    </r>
    <r>
      <rPr>
        <sz val="11"/>
        <color rgb="FF000000"/>
        <rFont val="Calibri"/>
      </rPr>
      <t xml:space="preserve">
</t>
    </r>
    <r>
      <rPr>
        <sz val="11"/>
        <color rgb="FF000000"/>
        <rFont val="Calibri"/>
      </rPr>
      <t>This may return one entry for the process which is executing the grep command.</t>
    </r>
  </si>
  <si>
    <r>
      <rPr>
        <sz val="11"/>
        <color rgb="FF000000"/>
        <rFont val="Calibri"/>
      </rPr>
      <t>Not set.</t>
    </r>
  </si>
  <si>
    <t>1.5</t>
  </si>
  <si>
    <r>
      <rPr>
        <sz val="11"/>
        <rFont val="Calibri"/>
      </rPr>
      <t>Ensure Interactive Login is Disabled</t>
    </r>
  </si>
  <si>
    <r>
      <rPr>
        <sz val="11"/>
        <color rgb="FF000000"/>
        <rFont val="Calibri"/>
      </rPr>
      <t>Execute one of the following commands in a terminal:</t>
    </r>
    <r>
      <rPr>
        <sz val="11"/>
        <color rgb="FF000000"/>
        <rFont val="Calibri"/>
      </rPr>
      <t xml:space="preserve">
</t>
    </r>
    <r>
      <rPr>
        <sz val="11"/>
        <color rgb="FF006096"/>
        <rFont val="Roboto Condensed"/>
      </rPr>
      <t>usermod -s /bin/false mysql</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usermod -s /sbin/nologin mysql</t>
    </r>
    <r>
      <rPr>
        <sz val="11"/>
        <color rgb="FF006096"/>
        <rFont val="Roboto Condensed"/>
      </rPr>
      <t xml:space="preserve">
</t>
    </r>
  </si>
  <si>
    <r>
      <rPr>
        <sz val="11"/>
        <color rgb="FF000000"/>
        <rFont val="Calibri"/>
      </rPr>
      <t>When created, the MariaDB user may have interactive access to the operating system, which means that the MariaDB user could login to the host as any other user would.</t>
    </r>
  </si>
  <si>
    <r>
      <rPr>
        <sz val="11"/>
        <color rgb="FF000000"/>
        <rFont val="Calibri"/>
      </rPr>
      <t>This setting will prevent the MariaDB administrator from interactively logging into the operating system using the MariaDB user. Instead, the administrator will need to log in using one's own account.</t>
    </r>
  </si>
  <si>
    <r>
      <rPr>
        <sz val="11"/>
        <color rgb="FF000000"/>
        <rFont val="Calibri"/>
      </rPr>
      <t>Execute the following command to assess this recommendation:</t>
    </r>
    <r>
      <rPr>
        <sz val="11"/>
        <color rgb="FF000000"/>
        <rFont val="Calibri"/>
      </rPr>
      <t xml:space="preserve">
</t>
    </r>
    <r>
      <rPr>
        <sz val="11"/>
        <color rgb="FF006096"/>
        <rFont val="Roboto Condensed"/>
      </rPr>
      <t>getent passwd mysql | egrep "^.*[\/bin\/false|\/sbin\/nologin]$"</t>
    </r>
    <r>
      <rPr>
        <sz val="11"/>
        <color rgb="FF006096"/>
        <rFont val="Roboto Condensed"/>
      </rPr>
      <t xml:space="preserve">
</t>
    </r>
    <r>
      <rPr>
        <sz val="11"/>
        <color rgb="FF000000"/>
        <rFont val="Calibri"/>
      </rPr>
      <t xml:space="preserve">
</t>
    </r>
    <r>
      <rPr>
        <sz val="11"/>
        <color rgb="FF000000"/>
        <rFont val="Calibri"/>
      </rPr>
      <t>Lack of output implies a fail.</t>
    </r>
  </si>
  <si>
    <t>1.6</t>
  </si>
  <si>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</si>
  <si>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</si>
  <si>
    <r>
      <rPr>
        <sz val="11"/>
        <color rgb="FF000000"/>
        <rFont val="Calibri"/>
      </rPr>
      <t xml:space="preserve">MariaDB can read a default database password from an environment variable called </t>
    </r>
    <r>
      <rPr>
        <b/>
        <sz val="11"/>
        <color rgb="FF000000"/>
        <rFont val="Calibri"/>
      </rPr>
      <t>MYSQL_PWD</t>
    </r>
    <r>
      <rPr>
        <sz val="11"/>
        <color rgb="FF000000"/>
        <rFont val="Calibri"/>
      </rPr>
      <t>.</t>
    </r>
  </si>
  <si>
    <r>
      <rPr>
        <sz val="11"/>
        <color rgb="FF000000"/>
        <rFont val="Calibri"/>
      </rPr>
      <t xml:space="preserve">To assess this recommendation, check if </t>
    </r>
    <r>
      <rPr>
        <b/>
        <sz val="11"/>
        <color rgb="FF000000"/>
        <rFont val="Calibri"/>
      </rPr>
      <t>MYSQL_PWD</t>
    </r>
    <r>
      <rPr>
        <sz val="11"/>
        <color rgb="FF000000"/>
        <rFont val="Calibri"/>
      </rPr>
      <t xml:space="preserve"> is set in login scripts using the following command:</t>
    </r>
    <r>
      <rPr>
        <sz val="11"/>
        <color rgb="FF000000"/>
        <rFont val="Calibri"/>
      </rPr>
      <t xml:space="preserve">
</t>
    </r>
    <r>
      <rPr>
        <sz val="11"/>
        <color rgb="FF006096"/>
        <rFont val="Roboto Condensed"/>
      </rPr>
      <t xml:space="preserve">grep MYSQL_PWD /home/*/.{bashrc,profile,bash_profile} </t>
    </r>
    <r>
      <rPr>
        <sz val="11"/>
        <color rgb="FF006096"/>
        <rFont val="Roboto Condensed"/>
      </rPr>
      <t xml:space="preserve">
</t>
    </r>
  </si>
  <si>
    <t>1.7</t>
  </si>
  <si>
    <r>
      <rPr>
        <sz val="11"/>
        <rFont val="Calibri"/>
      </rPr>
      <t>Ensure MariaDB is Run Under a Sandbox Environment</t>
    </r>
  </si>
  <si>
    <r>
      <rPr>
        <sz val="11"/>
        <color rgb="FF000000"/>
        <rFont val="Calibri"/>
      </rPr>
      <t>Perform one of the following steps to remediate this setting:</t>
    </r>
    <r>
      <rPr>
        <sz val="11"/>
        <color rgb="FF000000"/>
        <rFont val="Calibri"/>
      </rPr>
      <t xml:space="preserve">
</t>
    </r>
    <r>
      <rPr>
        <sz val="11"/>
        <color rgb="FF000000"/>
        <rFont val="Calibri"/>
      </rPr>
      <t>- Configure MariaDB to use chroot:</t>
    </r>
    <r>
      <rPr>
        <sz val="11"/>
        <color rgb="FF000000"/>
        <rFont val="Calibri"/>
      </rPr>
      <t xml:space="preserve">
</t>
    </r>
    <r>
      <rPr>
        <sz val="11"/>
        <color rgb="FF000000"/>
        <rFont val="Calibri"/>
      </rPr>
      <t xml:space="preserve">- Choose a non-system partition </t>
    </r>
    <r>
      <rPr>
        <b/>
        <i/>
        <sz val="11"/>
        <color rgb="FF000000"/>
        <rFont val="Calibri"/>
      </rPr>
      <t>&lt;chroot location&gt;</t>
    </r>
    <r>
      <rPr>
        <sz val="11"/>
        <color rgb="FF000000"/>
        <rFont val="Calibri"/>
      </rPr>
      <t xml:space="preserve"> for MariaDB</t>
    </r>
    <r>
      <rPr>
        <sz val="11"/>
        <color rgb="FF000000"/>
        <rFont val="Calibri"/>
      </rPr>
      <t xml:space="preserve">
</t>
    </r>
    <r>
      <rPr>
        <sz val="11"/>
        <color rgb="FF000000"/>
        <rFont val="Calibri"/>
      </rPr>
      <t xml:space="preserve">- Add </t>
    </r>
    <r>
      <rPr>
        <b/>
        <sz val="11"/>
        <color rgb="FF000000"/>
        <rFont val="Calibri"/>
      </rPr>
      <t>chroot=</t>
    </r>
    <r>
      <rPr>
        <b/>
        <i/>
        <sz val="11"/>
        <color rgb="FF000000"/>
        <rFont val="Calibri"/>
      </rPr>
      <t>&lt;chroot_location&gt;</t>
    </r>
    <r>
      <rPr>
        <sz val="11"/>
        <color rgb="FF000000"/>
        <rFont val="Calibri"/>
      </rPr>
      <t xml:space="preserve"> to the </t>
    </r>
    <r>
      <rPr>
        <b/>
        <sz val="11"/>
        <color rgb="FF000000"/>
        <rFont val="Calibri"/>
      </rPr>
      <t>my.cnf</t>
    </r>
    <r>
      <rPr>
        <sz val="11"/>
        <color rgb="FF000000"/>
        <rFont val="Calibri"/>
      </rPr>
      <t xml:space="preserve"> option file</t>
    </r>
    <r>
      <rPr>
        <sz val="11"/>
        <color rgb="FF000000"/>
        <rFont val="Calibri"/>
      </rPr>
      <t xml:space="preserve">
</t>
    </r>
    <r>
      <rPr>
        <sz val="11"/>
        <color rgb="FF000000"/>
        <rFont val="Calibri"/>
      </rPr>
      <t>- Configure MariaDB to run under systemd:</t>
    </r>
    <r>
      <rPr>
        <sz val="11"/>
        <color rgb="FF000000"/>
        <rFont val="Calibri"/>
      </rPr>
      <t xml:space="preserve">
</t>
    </r>
    <r>
      <rPr>
        <sz val="11"/>
        <color rgb="FF000000"/>
        <rFont val="Calibri"/>
      </rPr>
      <t>- If MariaDB is managed by systemd and running, stop the service:</t>
    </r>
    <r>
      <rPr>
        <sz val="11"/>
        <color rgb="FF000000"/>
        <rFont val="Calibri"/>
      </rPr>
      <t xml:space="preserve">
</t>
    </r>
    <r>
      <rPr>
        <sz val="11"/>
        <color rgb="FF006096"/>
        <rFont val="Roboto Condensed"/>
      </rPr>
      <t>$ sudo systemctl stop &lt;mysqld&gt;.service</t>
    </r>
    <r>
      <rPr>
        <sz val="11"/>
        <color rgb="FF006096"/>
        <rFont val="Roboto Condensed"/>
      </rPr>
      <t xml:space="preserve">
</t>
    </r>
    <r>
      <rPr>
        <sz val="11"/>
        <color rgb="FF000000"/>
        <rFont val="Calibri"/>
      </rPr>
      <t xml:space="preserve">
</t>
    </r>
    <r>
      <rPr>
        <sz val="11"/>
        <color rgb="FF000000"/>
        <rFont val="Calibri"/>
      </rPr>
      <t>- If a mysql user and group do not already exist, create them:</t>
    </r>
    <r>
      <rPr>
        <sz val="11"/>
        <color rgb="FF000000"/>
        <rFont val="Calibri"/>
      </rPr>
      <t xml:space="preserve">
</t>
    </r>
    <r>
      <rPr>
        <sz val="11"/>
        <color rgb="FF006096"/>
        <rFont val="Roboto Condensed"/>
      </rPr>
      <t>$ sudo groupadd mysql</t>
    </r>
    <r>
      <rPr>
        <sz val="11"/>
        <color rgb="FF006096"/>
        <rFont val="Roboto Condensed"/>
      </rPr>
      <t xml:space="preserve">
</t>
    </r>
    <r>
      <rPr>
        <sz val="11"/>
        <color rgb="FF006096"/>
        <rFont val="Roboto Condensed"/>
      </rPr>
      <t>$ sudo useradd -r -g mysql -s /bin/false mysql</t>
    </r>
    <r>
      <rPr>
        <sz val="11"/>
        <color rgb="FF006096"/>
        <rFont val="Roboto Condensed"/>
      </rPr>
      <t xml:space="preserve">
</t>
    </r>
    <r>
      <rPr>
        <sz val="11"/>
        <color rgb="FF000000"/>
        <rFont val="Calibri"/>
      </rPr>
      <t xml:space="preserve">
</t>
    </r>
    <r>
      <rPr>
        <sz val="11"/>
        <color rgb="FF000000"/>
        <rFont val="Calibri"/>
      </rPr>
      <t>- Set the ownership of the base directory:</t>
    </r>
    <r>
      <rPr>
        <sz val="11"/>
        <color rgb="FF000000"/>
        <rFont val="Calibri"/>
      </rPr>
      <t xml:space="preserve">
</t>
    </r>
    <r>
      <rPr>
        <sz val="11"/>
        <color rgb="FF006096"/>
        <rFont val="Roboto Condensed"/>
      </rPr>
      <t>$ sudo chown -R mysql:mysql /usr/local/mysql/</t>
    </r>
    <r>
      <rPr>
        <sz val="11"/>
        <color rgb="FF006096"/>
        <rFont val="Roboto Condensed"/>
      </rPr>
      <t xml:space="preserve">
</t>
    </r>
    <r>
      <rPr>
        <sz val="11"/>
        <color rgb="FF000000"/>
        <rFont val="Calibri"/>
      </rPr>
      <t xml:space="preserve">
</t>
    </r>
    <r>
      <rPr>
        <sz val="11"/>
        <color rgb="FF000000"/>
        <rFont val="Calibri"/>
      </rPr>
      <t xml:space="preserve">- Create or modify the </t>
    </r>
    <r>
      <rPr>
        <b/>
        <i/>
        <sz val="11"/>
        <color rgb="FF000000"/>
        <rFont val="Calibri"/>
      </rPr>
      <t>&lt;mysqld&gt;</t>
    </r>
    <r>
      <rPr>
        <b/>
        <sz val="11"/>
        <color rgb="FF000000"/>
        <rFont val="Calibri"/>
      </rPr>
      <t>.service</t>
    </r>
    <r>
      <rPr>
        <sz val="11"/>
        <color rgb="FF000000"/>
        <rFont val="Calibri"/>
      </rPr>
      <t xml:space="preserve"> file in </t>
    </r>
    <r>
      <rPr>
        <b/>
        <sz val="11"/>
        <color rgb="FF000000"/>
        <rFont val="Calibri"/>
      </rPr>
      <t>/lib/systemd/system</t>
    </r>
    <r>
      <rPr>
        <sz val="11"/>
        <color rgb="FF000000"/>
        <rFont val="Calibri"/>
      </rPr>
      <t xml:space="preserve"> to include the following entries, if not already present:</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Description=MariaDB Server</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User=mysql</t>
    </r>
    <r>
      <rPr>
        <sz val="11"/>
        <color rgb="FF006096"/>
        <rFont val="Roboto Condensed"/>
      </rPr>
      <t xml:space="preserve">
</t>
    </r>
    <r>
      <rPr>
        <sz val="11"/>
        <color rgb="FF006096"/>
        <rFont val="Roboto Condensed"/>
      </rPr>
      <t>Group=mysql</t>
    </r>
    <r>
      <rPr>
        <sz val="11"/>
        <color rgb="FF006096"/>
        <rFont val="Roboto Condensed"/>
      </rPr>
      <t xml:space="preserve">
</t>
    </r>
    <r>
      <rPr>
        <sz val="11"/>
        <color rgb="FF000000"/>
        <rFont val="Calibri"/>
      </rPr>
      <t xml:space="preserve">
</t>
    </r>
    <r>
      <rPr>
        <sz val="11"/>
        <color rgb="FF000000"/>
        <rFont val="Calibri"/>
      </rPr>
      <t>- If MariaDB was not already already managed by systemd execute this command:</t>
    </r>
    <r>
      <rPr>
        <sz val="11"/>
        <color rgb="FF000000"/>
        <rFont val="Calibri"/>
      </rPr>
      <t xml:space="preserve">
</t>
    </r>
    <r>
      <rPr>
        <sz val="11"/>
        <color rgb="FF006096"/>
        <rFont val="Roboto Condensed"/>
      </rPr>
      <t>$ sudo systemctl daemon-reload</t>
    </r>
    <r>
      <rPr>
        <sz val="11"/>
        <color rgb="FF006096"/>
        <rFont val="Roboto Condensed"/>
      </rPr>
      <t xml:space="preserve">
</t>
    </r>
    <r>
      <rPr>
        <sz val="11"/>
        <color rgb="FF000000"/>
        <rFont val="Calibri"/>
      </rPr>
      <t xml:space="preserve">
</t>
    </r>
    <r>
      <rPr>
        <sz val="11"/>
        <color rgb="FF000000"/>
        <rFont val="Calibri"/>
      </rPr>
      <t>- Start the MariaDB server:</t>
    </r>
    <r>
      <rPr>
        <sz val="11"/>
        <color rgb="FF000000"/>
        <rFont val="Calibri"/>
      </rPr>
      <t xml:space="preserve">
</t>
    </r>
    <r>
      <rPr>
        <sz val="11"/>
        <color rgb="FF006096"/>
        <rFont val="Roboto Condensed"/>
      </rPr>
      <t>$ sudo systemctl start &lt;mariadb&gt;.service</t>
    </r>
    <r>
      <rPr>
        <sz val="11"/>
        <color rgb="FF006096"/>
        <rFont val="Roboto Condensed"/>
      </rPr>
      <t xml:space="preserve">
</t>
    </r>
    <r>
      <rPr>
        <sz val="11"/>
        <color rgb="FF000000"/>
        <rFont val="Calibri"/>
      </rPr>
      <t xml:space="preserve">
</t>
    </r>
    <r>
      <rPr>
        <sz val="11"/>
        <color rgb="FF000000"/>
        <rFont val="Calibri"/>
      </rPr>
      <t>- If you would like MariaDB to automatically run at startup execute this command:</t>
    </r>
    <r>
      <rPr>
        <sz val="11"/>
        <color rgb="FF000000"/>
        <rFont val="Calibri"/>
      </rPr>
      <t xml:space="preserve">
</t>
    </r>
    <r>
      <rPr>
        <sz val="11"/>
        <color rgb="FF006096"/>
        <rFont val="Roboto Condensed"/>
      </rPr>
      <t>$ sudo systemctl enable &lt;mariadb&gt;.service</t>
    </r>
    <r>
      <rPr>
        <sz val="11"/>
        <color rgb="FF006096"/>
        <rFont val="Roboto Condensed"/>
      </rPr>
      <t xml:space="preserve">
</t>
    </r>
    <r>
      <rPr>
        <sz val="11"/>
        <color rgb="FF000000"/>
        <rFont val="Calibri"/>
      </rPr>
      <t xml:space="preserve">
</t>
    </r>
    <r>
      <rPr>
        <sz val="11"/>
        <color rgb="FF000000"/>
        <rFont val="Calibri"/>
      </rPr>
      <t>- Follow documentation in the references for standing up MariaDB in a Docker container.  During setup, follow the special notes below.</t>
    </r>
    <r>
      <rPr>
        <sz val="11"/>
        <color rgb="FF000000"/>
        <rFont val="Calibri"/>
      </rPr>
      <t xml:space="preserve">
</t>
    </r>
    <r>
      <rPr>
        <sz val="11"/>
        <color rgb="FF000000"/>
        <rFont val="Calibri"/>
      </rPr>
      <t>- Do not set MARIADB_ALLOW_EMPTY_ROOT_PASSWORD or MYSQL_ALLOW_EMPTY_PASSWORD to a non-empty value.</t>
    </r>
    <r>
      <rPr>
        <sz val="11"/>
        <color rgb="FF000000"/>
        <rFont val="Calibri"/>
      </rPr>
      <t xml:space="preserve">
</t>
    </r>
    <r>
      <rPr>
        <sz val="11"/>
        <color rgb="FF000000"/>
        <rFont val="Calibri"/>
      </rPr>
      <t>- Ensure that passwords are not set as values of any environment variables being passed to the Docker container.  For example, do not orchestrate your container by passing MARIADB_ROOT_PASSWORD=&lt;your mariadb root password&gt; as an environment attribute.  Instead, securely set MARIADB_ROOT_PASSWORD within your environment, then simply tell Docker to pass MARIADB_ROOT_PASSWORD (without setting the value) to the container.</t>
    </r>
  </si>
  <si>
    <r>
      <rPr>
        <sz val="11"/>
        <color rgb="FF000000"/>
        <rFont val="Calibri"/>
      </rPr>
      <t>Use of the chroot() system call at startup, Systemd with settings to achieve isolation, or docker will put MariaDB in a Sandbox environment.</t>
    </r>
  </si>
  <si>
    <r>
      <rPr>
        <sz val="11"/>
        <color rgb="FF000000"/>
        <rFont val="Calibri"/>
      </rPr>
      <t xml:space="preserve">Use of the chroot option somewhat limits </t>
    </r>
    <r>
      <rPr>
        <b/>
        <sz val="11"/>
        <color rgb="FF000000"/>
        <rFont val="Calibri"/>
      </rPr>
      <t>LOAD DATA INFILE</t>
    </r>
    <r>
      <rPr>
        <sz val="11"/>
        <color rgb="FF000000"/>
        <rFont val="Calibri"/>
      </rPr>
      <t xml:space="preserve"> and </t>
    </r>
    <r>
      <rPr>
        <b/>
        <sz val="11"/>
        <color rgb="FF000000"/>
        <rFont val="Calibri"/>
      </rPr>
      <t>SELECT ... INTO OUTFILE</t>
    </r>
    <r>
      <rPr>
        <sz val="11"/>
        <color rgb="FF000000"/>
        <rFont val="Calibri"/>
      </rPr>
      <t>.</t>
    </r>
  </si>
  <si>
    <r>
      <rPr>
        <sz val="11"/>
        <color rgb="FF000000"/>
        <rFont val="Calibri"/>
      </rPr>
      <t>Perform the following steps for each MariaDB instance to assess this recommendation:</t>
    </r>
    <r>
      <rPr>
        <sz val="11"/>
        <color rgb="FF000000"/>
        <rFont val="Calibri"/>
      </rPr>
      <t xml:space="preserve">
</t>
    </r>
    <r>
      <rPr>
        <sz val="11"/>
        <color rgb="FF000000"/>
        <rFont val="Calibri"/>
      </rPr>
      <t>- Execute the following SQL statement to determine the value of</t>
    </r>
    <r>
      <rPr>
        <b/>
        <sz val="11"/>
        <color rgb="FF000000"/>
        <rFont val="Calibri"/>
      </rPr>
      <t>chroot</t>
    </r>
    <r>
      <rPr>
        <sz val="11"/>
        <color rgb="FF000000"/>
        <rFont val="Calibri"/>
      </rPr>
      <t xml:space="preserve">
</t>
    </r>
    <r>
      <rPr>
        <sz val="11"/>
        <color rgb="FF006096"/>
        <rFont val="Roboto Condensed"/>
      </rPr>
      <t>cat /etc/mysql | egrep '(?&lt;=^chroot=).+$'</t>
    </r>
    <r>
      <rPr>
        <sz val="11"/>
        <color rgb="FF006096"/>
        <rFont val="Roboto Condensed"/>
      </rPr>
      <t xml:space="preserve">
</t>
    </r>
    <r>
      <rPr>
        <sz val="11"/>
        <color rgb="FF000000"/>
        <rFont val="Calibri"/>
      </rPr>
      <t xml:space="preserve">The returned value should specify a valid path which differs from the </t>
    </r>
    <r>
      <rPr>
        <b/>
        <sz val="11"/>
        <color rgb="FF000000"/>
        <rFont val="Calibri"/>
      </rPr>
      <t>datadir</t>
    </r>
    <r>
      <rPr>
        <sz val="11"/>
        <color rgb="FF000000"/>
        <rFont val="Calibri"/>
      </rPr>
      <t>. No results implies 'chroot' is not in use.</t>
    </r>
    <r>
      <rPr>
        <sz val="11"/>
        <color rgb="FF000000"/>
        <rFont val="Calibri"/>
      </rPr>
      <t xml:space="preserve">
</t>
    </r>
    <r>
      <rPr>
        <sz val="11"/>
        <color rgb="FF000000"/>
        <rFont val="Calibri"/>
      </rPr>
      <t>- Perform the following to check systemd:</t>
    </r>
    <r>
      <rPr>
        <sz val="11"/>
        <color rgb="FF000000"/>
        <rFont val="Calibri"/>
      </rPr>
      <t xml:space="preserve">
</t>
    </r>
    <r>
      <rPr>
        <sz val="11"/>
        <color rgb="FF006096"/>
        <rFont val="Roboto Condensed"/>
      </rPr>
      <t>systemctl status &lt;mariadb&gt;.service</t>
    </r>
    <r>
      <rPr>
        <sz val="11"/>
        <color rgb="FF006096"/>
        <rFont val="Roboto Condensed"/>
      </rPr>
      <t xml:space="preserve">
</t>
    </r>
    <r>
      <rPr>
        <sz val="11"/>
        <color rgb="FF000000"/>
        <rFont val="Calibri"/>
      </rPr>
      <t xml:space="preserve">If something other than </t>
    </r>
    <r>
      <rPr>
        <b/>
        <sz val="11"/>
        <color rgb="FF000000"/>
        <rFont val="Calibri"/>
      </rPr>
      <t>(root)</t>
    </r>
    <r>
      <rPr>
        <sz val="11"/>
        <color rgb="FF000000"/>
        <rFont val="Calibri"/>
      </rPr>
      <t xml:space="preserve"> is listed beside the </t>
    </r>
    <r>
      <rPr>
        <b/>
        <sz val="11"/>
        <color rgb="FF000000"/>
        <rFont val="Calibri"/>
      </rPr>
      <t>PID</t>
    </r>
    <r>
      <rPr>
        <sz val="11"/>
        <color rgb="FF000000"/>
        <rFont val="Calibri"/>
      </rPr>
      <t xml:space="preserve">, e.g. </t>
    </r>
    <r>
      <rPr>
        <b/>
        <sz val="11"/>
        <color rgb="FF000000"/>
        <rFont val="Calibri"/>
      </rPr>
      <t>Main PID: &lt;PID&gt; (root)</t>
    </r>
    <r>
      <rPr>
        <sz val="11"/>
        <color rgb="FF000000"/>
        <rFont val="Calibri"/>
      </rPr>
      <t>, this is a pass. No results implies MariaDB is not managed by  systemd.</t>
    </r>
    <r>
      <rPr>
        <sz val="11"/>
        <color rgb="FF000000"/>
        <rFont val="Calibri"/>
      </rPr>
      <t xml:space="preserve">
</t>
    </r>
    <r>
      <rPr>
        <sz val="11"/>
        <color rgb="FF000000"/>
        <rFont val="Calibri"/>
      </rPr>
      <t>- Perform the following to determine if Docker is installed and a MariaDB container is in use:</t>
    </r>
    <r>
      <rPr>
        <sz val="11"/>
        <color rgb="FF000000"/>
        <rFont val="Calibri"/>
      </rPr>
      <t xml:space="preserve">
</t>
    </r>
    <r>
      <rPr>
        <sz val="11"/>
        <color rgb="FF000000"/>
        <rFont val="Calibri"/>
      </rPr>
      <t>-  To check for docker installation, execute this command:</t>
    </r>
    <r>
      <rPr>
        <sz val="11"/>
        <color rgb="FF000000"/>
        <rFont val="Calibri"/>
      </rPr>
      <t xml:space="preserve">
</t>
    </r>
    <r>
      <rPr>
        <sz val="11"/>
        <color rgb="FF006096"/>
        <rFont val="Roboto Condensed"/>
      </rPr>
      <t>$ docker -v</t>
    </r>
    <r>
      <rPr>
        <sz val="11"/>
        <color rgb="FF006096"/>
        <rFont val="Roboto Condensed"/>
      </rPr>
      <t xml:space="preserve">
</t>
    </r>
    <r>
      <rPr>
        <sz val="11"/>
        <color rgb="FF000000"/>
        <rFont val="Calibri"/>
      </rPr>
      <t xml:space="preserve">
</t>
    </r>
    <r>
      <rPr>
        <sz val="11"/>
        <color rgb="FF000000"/>
        <rFont val="Calibri"/>
      </rPr>
      <t>If a message stating the version of docker which is installed proceed to the next steps, otherwise no further action is needed as docker must be installed</t>
    </r>
    <r>
      <rPr>
        <sz val="11"/>
        <color rgb="FF000000"/>
        <rFont val="Calibri"/>
      </rPr>
      <t xml:space="preserve">
</t>
    </r>
    <r>
      <rPr>
        <sz val="11"/>
        <color rgb="FF000000"/>
        <rFont val="Calibri"/>
      </rPr>
      <t>for MariaDB to be run in docker.</t>
    </r>
    <r>
      <rPr>
        <sz val="11"/>
        <color rgb="FF000000"/>
        <rFont val="Calibri"/>
      </rPr>
      <t xml:space="preserve">
</t>
    </r>
    <r>
      <rPr>
        <sz val="11"/>
        <color rgb="FF000000"/>
        <rFont val="Calibri"/>
      </rPr>
      <t>-  To check if a MariaDB image exists in docker run this command:</t>
    </r>
    <r>
      <rPr>
        <sz val="11"/>
        <color rgb="FF000000"/>
        <rFont val="Calibri"/>
      </rPr>
      <t xml:space="preserve">
</t>
    </r>
    <r>
      <rPr>
        <sz val="11"/>
        <color rgb="FF006096"/>
        <rFont val="Roboto Condensed"/>
      </rPr>
      <t>$ sudo docker images</t>
    </r>
    <r>
      <rPr>
        <sz val="11"/>
        <color rgb="FF006096"/>
        <rFont val="Roboto Condensed"/>
      </rPr>
      <t xml:space="preserve">
</t>
    </r>
    <r>
      <rPr>
        <sz val="11"/>
        <color rgb="FF006096"/>
        <rFont val="Roboto Condensed"/>
      </rPr>
      <t>REPOSITORY           TAG       IMAGE ID       CREATED       SIZE</t>
    </r>
    <r>
      <rPr>
        <sz val="11"/>
        <color rgb="FF006096"/>
        <rFont val="Roboto Condensed"/>
      </rPr>
      <t xml:space="preserve">
</t>
    </r>
    <r>
      <rPr>
        <sz val="11"/>
        <color rgb="FF006096"/>
        <rFont val="Roboto Condensed"/>
      </rPr>
      <t>mariadb              latest    5c284e5e8296   2 weeks ago   384MB</t>
    </r>
    <r>
      <rPr>
        <sz val="11"/>
        <color rgb="FF006096"/>
        <rFont val="Roboto Condensed"/>
      </rPr>
      <t xml:space="preserve">
</t>
    </r>
    <r>
      <rPr>
        <sz val="11"/>
        <color rgb="FF000000"/>
        <rFont val="Calibri"/>
      </rPr>
      <t xml:space="preserve">
</t>
    </r>
    <r>
      <rPr>
        <sz val="11"/>
        <color rgb="FF000000"/>
        <rFont val="Calibri"/>
      </rPr>
      <t>If a MariaDB image is listed proceed to the next steps, otherwise, no further action is needed as a MariaDB image is required for MariaDB to be run indocker.</t>
    </r>
    <r>
      <rPr>
        <sz val="11"/>
        <color rgb="FF000000"/>
        <rFont val="Calibri"/>
      </rPr>
      <t xml:space="preserve">
</t>
    </r>
    <r>
      <rPr>
        <sz val="11"/>
        <color rgb="FF000000"/>
        <rFont val="Calibri"/>
      </rPr>
      <t>-  Check if a MariaDB container is running:</t>
    </r>
    <r>
      <rPr>
        <sz val="11"/>
        <color rgb="FF000000"/>
        <rFont val="Calibri"/>
      </rPr>
      <t xml:space="preserve">
</t>
    </r>
    <r>
      <rPr>
        <sz val="11"/>
        <color rgb="FF006096"/>
        <rFont val="Roboto Condensed"/>
      </rPr>
      <t>$ sudo docker ps</t>
    </r>
    <r>
      <rPr>
        <sz val="11"/>
        <color rgb="FF006096"/>
        <rFont val="Roboto Condensed"/>
      </rPr>
      <t xml:space="preserve">
</t>
    </r>
    <r>
      <rPr>
        <sz val="11"/>
        <color rgb="FF006096"/>
        <rFont val="Roboto Condensed"/>
      </rPr>
      <t>CONTAINER ID   IMAGE            COMMAND                  CREATED         STATUS         PORTS      NAMES</t>
    </r>
    <r>
      <rPr>
        <sz val="11"/>
        <color rgb="FF006096"/>
        <rFont val="Roboto Condensed"/>
      </rPr>
      <t xml:space="preserve">
</t>
    </r>
    <r>
      <rPr>
        <sz val="11"/>
        <color rgb="FF006096"/>
        <rFont val="Roboto Condensed"/>
      </rPr>
      <t>525f7777a0e8   mariadb:latest   "docker-entrypoint.s…"   2 minutes ago   Up 2 minutes   3306/tcp   mariadb-server</t>
    </r>
    <r>
      <rPr>
        <sz val="11"/>
        <color rgb="FF006096"/>
        <rFont val="Roboto Condensed"/>
      </rPr>
      <t xml:space="preserve">
</t>
    </r>
    <r>
      <rPr>
        <sz val="11"/>
        <color rgb="FF000000"/>
        <rFont val="Calibri"/>
      </rPr>
      <t xml:space="preserve">
</t>
    </r>
    <r>
      <rPr>
        <sz val="11"/>
        <color rgb="FF000000"/>
        <rFont val="Calibri"/>
      </rPr>
      <t>If a mariadb container is listed then MariaDB is running in docker and this is a pass.</t>
    </r>
    <r>
      <rPr>
        <sz val="11"/>
        <color rgb="FF000000"/>
        <rFont val="Calibri"/>
      </rPr>
      <t xml:space="preserve">
</t>
    </r>
    <r>
      <rPr>
        <sz val="11"/>
        <color rgb="FF000000"/>
        <rFont val="Calibri"/>
      </rPr>
      <t xml:space="preserve">If MariaDB does not use </t>
    </r>
    <r>
      <rPr>
        <b/>
        <sz val="11"/>
        <color rgb="FF000000"/>
        <rFont val="Calibri"/>
      </rPr>
      <t>chroot</t>
    </r>
    <r>
      <rPr>
        <sz val="11"/>
        <color rgb="FF000000"/>
        <rFont val="Calibri"/>
      </rPr>
      <t xml:space="preserve">, </t>
    </r>
    <r>
      <rPr>
        <b/>
        <sz val="11"/>
        <color rgb="FF000000"/>
        <rFont val="Calibri"/>
      </rPr>
      <t>systemd</t>
    </r>
    <r>
      <rPr>
        <sz val="11"/>
        <color rgb="FF000000"/>
        <rFont val="Calibri"/>
      </rPr>
      <t>, or docker, this is a fail.</t>
    </r>
  </si>
  <si>
    <t>Backup and Disaster Recovery</t>
  </si>
  <si>
    <t>2.1.1</t>
  </si>
  <si>
    <r>
      <rPr>
        <sz val="11"/>
        <rFont val="Calibri"/>
      </rPr>
      <t>Backup Policy in Place</t>
    </r>
  </si>
  <si>
    <r>
      <rPr>
        <sz val="11"/>
        <color rgb="FF000000"/>
        <rFont val="Calibri"/>
      </rPr>
      <t>Create a backup policy and backup schedule.</t>
    </r>
  </si>
  <si>
    <r>
      <rPr>
        <sz val="11"/>
        <color rgb="FF000000"/>
        <rFont val="Calibri"/>
      </rPr>
      <t>A backup policy should be in place.</t>
    </r>
  </si>
  <si>
    <r>
      <rPr>
        <sz val="11"/>
        <color rgb="FF000000"/>
        <rFont val="Calibri"/>
      </rPr>
      <t xml:space="preserve">Check with </t>
    </r>
    <r>
      <rPr>
        <b/>
        <sz val="11"/>
        <color rgb="FF000000"/>
        <rFont val="Calibri"/>
      </rPr>
      <t>crontab -l</t>
    </r>
    <r>
      <rPr>
        <sz val="11"/>
        <color rgb="FF000000"/>
        <rFont val="Calibri"/>
      </rPr>
      <t xml:space="preserve"> if there is a backup schedule.</t>
    </r>
  </si>
  <si>
    <t>2.1.2</t>
  </si>
  <si>
    <r>
      <rPr>
        <sz val="11"/>
        <rFont val="Calibri"/>
      </rPr>
      <t>Verify Backups are Good</t>
    </r>
  </si>
  <si>
    <r>
      <rPr>
        <sz val="11"/>
        <color rgb="FF000000"/>
        <rFont val="Calibri"/>
      </rPr>
      <t>Implement regular backup checks and document each check.</t>
    </r>
  </si>
  <si>
    <r>
      <rPr>
        <sz val="11"/>
        <color rgb="FF000000"/>
        <rFont val="Calibri"/>
      </rPr>
      <t>Backups should be validated on a regular basis.</t>
    </r>
  </si>
  <si>
    <r>
      <rPr>
        <sz val="11"/>
        <color rgb="FF000000"/>
        <rFont val="Calibri"/>
      </rPr>
      <t>Check reports of backup validation tests.</t>
    </r>
  </si>
  <si>
    <t>2.1.3</t>
  </si>
  <si>
    <r>
      <rPr>
        <sz val="11"/>
        <rFont val="Calibri"/>
      </rPr>
      <t>Secure Backup Credentials</t>
    </r>
  </si>
  <si>
    <r>
      <rPr>
        <sz val="11"/>
        <color rgb="FF000000"/>
        <rFont val="Calibri"/>
      </rPr>
      <t>Change file permissions.</t>
    </r>
  </si>
  <si>
    <r>
      <rPr>
        <sz val="11"/>
        <color rgb="FF000000"/>
        <rFont val="Calibri"/>
      </rPr>
      <t>A database user with the least amount of privileges required to perform backup is needed. The credentials for this user should be protected. The password, certificate, and any other credentials should be protected.</t>
    </r>
  </si>
  <si>
    <r>
      <rPr>
        <sz val="11"/>
        <color rgb="FF000000"/>
        <rFont val="Calibri"/>
      </rPr>
      <t>Check permissions of files containing passwords and/or SSL keys.</t>
    </r>
  </si>
  <si>
    <t>2.1.4</t>
  </si>
  <si>
    <r>
      <rPr>
        <sz val="11"/>
        <rFont val="Calibri"/>
      </rPr>
      <t>The Backups Should be Properly Secured</t>
    </r>
  </si>
  <si>
    <r>
      <rPr>
        <sz val="11"/>
        <color rgb="FF000000"/>
        <rFont val="Calibri"/>
      </rPr>
      <t>Implement encryption, properly restrict filesystem permissions, protect and backup encryption keys.</t>
    </r>
    <r>
      <rPr>
        <sz val="11"/>
        <color rgb="FF000000"/>
        <rFont val="Calibri"/>
      </rPr>
      <t xml:space="preserve">
</t>
    </r>
    <r>
      <rPr>
        <sz val="11"/>
        <color rgb="FF006096"/>
        <rFont val="Roboto Condensed"/>
      </rPr>
      <t>$ mariabackup --defaults-file=/home/dbadmin/my.cnf --backup --stream=xbstream \</t>
    </r>
    <r>
      <rPr>
        <sz val="11"/>
        <color rgb="FF006096"/>
        <rFont val="Roboto Condensed"/>
      </rPr>
      <t xml:space="preserve">
</t>
    </r>
    <r>
      <rPr>
        <sz val="11"/>
        <color rgb="FF006096"/>
        <rFont val="Roboto Condensed"/>
      </rPr>
      <t xml:space="preserve">  | openssl  enc -aes-256-cbc -k mypass &gt; backup.xb.enc</t>
    </r>
    <r>
      <rPr>
        <sz val="11"/>
        <color rgb="FF006096"/>
        <rFont val="Roboto Condensed"/>
      </rPr>
      <t xml:space="preserve">
</t>
    </r>
    <r>
      <rPr>
        <sz val="11"/>
        <color rgb="FF000000"/>
        <rFont val="Calibri"/>
      </rPr>
      <t xml:space="preserve">
</t>
    </r>
    <r>
      <rPr>
        <sz val="11"/>
        <color rgb="FF000000"/>
        <rFont val="Calibri"/>
      </rPr>
      <t>The example above creates an AES-encrypted backup, protected with the password "mypass" and stores it in a file "backup.xb.enc":</t>
    </r>
  </si>
  <si>
    <r>
      <rPr>
        <sz val="11"/>
        <color rgb="FF000000"/>
        <rFont val="Calibri"/>
      </rPr>
      <t>The backup files will contain all data in the databases. Filesystem permissions and/or encryption should be used to prevent unauthorized users from gaining access to the backups.</t>
    </r>
  </si>
  <si>
    <r>
      <rPr>
        <sz val="11"/>
        <color rgb="FF000000"/>
        <rFont val="Calibri"/>
      </rPr>
      <t>Check who has access to the backup files.</t>
    </r>
    <r>
      <rPr>
        <sz val="11"/>
        <color rgb="FF000000"/>
        <rFont val="Calibri"/>
      </rPr>
      <t xml:space="preserve">
</t>
    </r>
    <r>
      <rPr>
        <sz val="11"/>
        <color rgb="FF000000"/>
        <rFont val="Calibri"/>
      </rPr>
      <t xml:space="preserve">- Are the files world-readable (e.g., </t>
    </r>
    <r>
      <rPr>
        <b/>
        <sz val="11"/>
        <color rgb="FF000000"/>
        <rFont val="Calibri"/>
      </rPr>
      <t>rw-r--r-</t>
    </r>
    <r>
      <rPr>
        <sz val="11"/>
        <color rgb="FF000000"/>
        <rFont val="Calibri"/>
      </rPr>
      <t>)</t>
    </r>
    <r>
      <rPr>
        <sz val="11"/>
        <color rgb="FF000000"/>
        <rFont val="Calibri"/>
      </rPr>
      <t xml:space="preserve">
</t>
    </r>
    <r>
      <rPr>
        <sz val="11"/>
        <color rgb="FF000000"/>
        <rFont val="Calibri"/>
      </rPr>
      <t>- Are they stored in a world readable directory?</t>
    </r>
    <r>
      <rPr>
        <sz val="11"/>
        <color rgb="FF000000"/>
        <rFont val="Calibri"/>
      </rPr>
      <t xml:space="preserve">
</t>
    </r>
    <r>
      <rPr>
        <sz val="11"/>
        <color rgb="FF000000"/>
        <rFont val="Calibri"/>
      </rPr>
      <t>- Is the group MySQL and/or backup specific?</t>
    </r>
    <r>
      <rPr>
        <sz val="11"/>
        <color rgb="FF000000"/>
        <rFont val="Calibri"/>
      </rPr>
      <t xml:space="preserve">
</t>
    </r>
    <r>
      <rPr>
        <sz val="11"/>
        <color rgb="FF000000"/>
        <rFont val="Calibri"/>
      </rPr>
      <t>- If not: the file and directory must not be group readable</t>
    </r>
    <r>
      <rPr>
        <sz val="11"/>
        <color rgb="FF000000"/>
        <rFont val="Calibri"/>
      </rPr>
      <t xml:space="preserve">
</t>
    </r>
    <r>
      <rPr>
        <sz val="11"/>
        <color rgb="FF000000"/>
        <rFont val="Calibri"/>
      </rPr>
      <t>- Are the backups stored offsite?</t>
    </r>
    <r>
      <rPr>
        <sz val="11"/>
        <color rgb="FF000000"/>
        <rFont val="Calibri"/>
      </rPr>
      <t xml:space="preserve">
</t>
    </r>
    <r>
      <rPr>
        <sz val="11"/>
        <color rgb="FF000000"/>
        <rFont val="Calibri"/>
      </rPr>
      <t>- Who has access to the backups?</t>
    </r>
    <r>
      <rPr>
        <sz val="11"/>
        <color rgb="FF000000"/>
        <rFont val="Calibri"/>
      </rPr>
      <t xml:space="preserve">
</t>
    </r>
    <r>
      <rPr>
        <sz val="11"/>
        <color rgb="FF000000"/>
        <rFont val="Calibri"/>
      </rPr>
      <t>- Are the backups encrypted?</t>
    </r>
    <r>
      <rPr>
        <sz val="11"/>
        <color rgb="FF000000"/>
        <rFont val="Calibri"/>
      </rPr>
      <t xml:space="preserve">
</t>
    </r>
    <r>
      <rPr>
        <sz val="11"/>
        <color rgb="FF000000"/>
        <rFont val="Calibri"/>
      </rPr>
      <t>- Where is the encryption key stored?</t>
    </r>
    <r>
      <rPr>
        <sz val="11"/>
        <color rgb="FF000000"/>
        <rFont val="Calibri"/>
      </rPr>
      <t xml:space="preserve">
</t>
    </r>
    <r>
      <rPr>
        <sz val="11"/>
        <color rgb="FF000000"/>
        <rFont val="Calibri"/>
      </rPr>
      <t>- Does the encryption key consist of a guessable password?</t>
    </r>
  </si>
  <si>
    <t>2.1.5</t>
  </si>
  <si>
    <r>
      <rPr>
        <sz val="11"/>
        <rFont val="Calibri"/>
      </rPr>
      <t>Point-in-Time Recovery</t>
    </r>
  </si>
  <si>
    <r>
      <rPr>
        <sz val="11"/>
        <color rgb="FF000000"/>
        <rFont val="Calibri"/>
      </rPr>
      <t>Enable binlogs, then create and test a restore procedure.</t>
    </r>
  </si>
  <si>
    <r>
      <rPr>
        <sz val="11"/>
        <color rgb="FF000000"/>
        <rFont val="Calibri"/>
      </rPr>
      <t>With binlogs it is possible to implement point-in-time recovery. This makes it possible to restore the changes between the last full backup and the point-in-time.</t>
    </r>
    <r>
      <rPr>
        <sz val="11"/>
        <color rgb="FF000000"/>
        <rFont val="Calibri"/>
      </rPr>
      <t xml:space="preserve">
</t>
    </r>
    <r>
      <rPr>
        <sz val="11"/>
        <color rgb="FF000000"/>
        <rFont val="Calibri"/>
      </rPr>
      <t>Enabling binlogs is not sufficient. The binlogs need to be backed up to separate media. The restore procedure should be created and tested. The data in the binlog files may contain sensitive information which needs be stored in the proper location with restrictive permissions and may require encryption.</t>
    </r>
  </si>
  <si>
    <r>
      <rPr>
        <sz val="11"/>
        <color rgb="FF000000"/>
        <rFont val="Calibri"/>
      </rPr>
      <t>Binlogs can grow quite large and take up a large amount of space so auto remove needs to be put into place.</t>
    </r>
  </si>
  <si>
    <r>
      <rPr>
        <sz val="11"/>
        <color rgb="FF000000"/>
        <rFont val="Calibri"/>
      </rPr>
      <t xml:space="preserve">Check if binlogs are enabled and if there is a restore procedure. Check to see if </t>
    </r>
    <r>
      <rPr>
        <b/>
        <sz val="11"/>
        <color rgb="FF000000"/>
        <rFont val="Calibri"/>
      </rPr>
      <t>--binlog-expire-logs-seconds</t>
    </r>
    <r>
      <rPr>
        <sz val="11"/>
        <color rgb="FF000000"/>
        <rFont val="Calibri"/>
      </rPr>
      <t xml:space="preserve"> is set.</t>
    </r>
    <r>
      <rPr>
        <sz val="11"/>
        <color rgb="FF000000"/>
        <rFont val="Calibri"/>
      </rPr>
      <t xml:space="preserve">
</t>
    </r>
    <r>
      <rPr>
        <sz val="11"/>
        <color rgb="FF006096"/>
        <rFont val="Roboto Condensed"/>
      </rPr>
      <t xml:space="preserve">SELECT VARIABLE_NAME, VARIABLE_VALUE, 'BINLOG - Log Expiration' as Note </t>
    </r>
    <r>
      <rPr>
        <sz val="11"/>
        <color rgb="FF006096"/>
        <rFont val="Roboto Condensed"/>
      </rPr>
      <t xml:space="preserve">
</t>
    </r>
    <r>
      <rPr>
        <sz val="11"/>
        <color rgb="FF006096"/>
        <rFont val="Roboto Condensed"/>
      </rPr>
      <t>FROM information_schema.global_variables where variable_name = 'binlog_expire_logs_seconds';</t>
    </r>
    <r>
      <rPr>
        <sz val="11"/>
        <color rgb="FF006096"/>
        <rFont val="Roboto Condensed"/>
      </rPr>
      <t xml:space="preserve">
</t>
    </r>
    <r>
      <rPr>
        <sz val="11"/>
        <color rgb="FF000000"/>
        <rFont val="Calibri"/>
      </rPr>
      <t xml:space="preserve">
</t>
    </r>
    <r>
      <rPr>
        <sz val="11"/>
        <color rgb="FF000000"/>
        <rFont val="Calibri"/>
      </rPr>
      <t xml:space="preserve">Ensure this value is not set to </t>
    </r>
    <r>
      <rPr>
        <b/>
        <sz val="11"/>
        <color rgb="FF000000"/>
        <rFont val="Calibri"/>
      </rPr>
      <t>0</t>
    </r>
    <r>
      <rPr>
        <sz val="11"/>
        <color rgb="FF000000"/>
        <rFont val="Calibri"/>
      </rPr>
      <t>.</t>
    </r>
  </si>
  <si>
    <r>
      <rPr>
        <b/>
        <sz val="11"/>
        <color rgb="FF000000"/>
        <rFont val="Calibri"/>
      </rPr>
      <t>0</t>
    </r>
  </si>
  <si>
    <t>2.1.6</t>
  </si>
  <si>
    <r>
      <rPr>
        <sz val="11"/>
        <rFont val="Calibri"/>
      </rPr>
      <t>Disaster Recovery (DR) Plan</t>
    </r>
  </si>
  <si>
    <r>
      <rPr>
        <sz val="11"/>
        <color rgb="FF000000"/>
        <rFont val="Calibri"/>
      </rPr>
      <t>Create a disaster recovery plan.</t>
    </r>
  </si>
  <si>
    <r>
      <rPr>
        <sz val="11"/>
        <color rgb="FF000000"/>
        <rFont val="Calibri"/>
      </rPr>
      <t>A disaster recovery plan should be created.</t>
    </r>
    <r>
      <rPr>
        <sz val="11"/>
        <color rgb="FF000000"/>
        <rFont val="Calibri"/>
      </rPr>
      <t xml:space="preserve">
</t>
    </r>
    <r>
      <rPr>
        <sz val="11"/>
        <color rgb="FF000000"/>
        <rFont val="Calibri"/>
      </rPr>
      <t>MariaDB Galera Cluster (group replication), MariaDB Replication (asynchronous replication) or both may be used.</t>
    </r>
    <r>
      <rPr>
        <sz val="11"/>
        <color rgb="FF000000"/>
        <rFont val="Calibri"/>
      </rPr>
      <t xml:space="preserve">
</t>
    </r>
    <r>
      <rPr>
        <sz val="11"/>
        <color rgb="FF000000"/>
        <rFont val="Calibri"/>
      </rPr>
      <t>A replica in a different data center and offsite backups may be used. There should be information regarding the Recovery Time Objective (RTO), i.e., how long recovery will take, and if the recovery site has the same capacity. Additionally, delayed replicas can be a valuable part of a DR plan. Network (default) and at rest encryption should be used to protect data.</t>
    </r>
  </si>
  <si>
    <r>
      <rPr>
        <sz val="11"/>
        <color rgb="FF000000"/>
        <rFont val="Calibri"/>
      </rPr>
      <t>Check if there is a disaster recovery plan.</t>
    </r>
  </si>
  <si>
    <t>2.1.7</t>
  </si>
  <si>
    <r>
      <rPr>
        <sz val="11"/>
        <rFont val="Calibri"/>
      </rPr>
      <t>Backup of Configuration and Related Files</t>
    </r>
  </si>
  <si>
    <r>
      <rPr>
        <sz val="11"/>
        <color rgb="FF000000"/>
        <rFont val="Calibri"/>
      </rPr>
      <t>Add any omitted files to the backup.</t>
    </r>
  </si>
  <si>
    <r>
      <rPr>
        <sz val="11"/>
        <color rgb="FF000000"/>
        <rFont val="Calibri"/>
      </rPr>
      <t>It is important to include configuration, log, key, certificates, and customized files in backups.</t>
    </r>
  </si>
  <si>
    <r>
      <rPr>
        <sz val="11"/>
        <color rgb="FF000000"/>
        <rFont val="Calibri"/>
      </rPr>
      <t>Check if these files are in use and are saved in the backup.</t>
    </r>
    <r>
      <rPr>
        <sz val="11"/>
        <color rgb="FF000000"/>
        <rFont val="Calibri"/>
      </rPr>
      <t xml:space="preserve">
</t>
    </r>
    <r>
      <rPr>
        <sz val="11"/>
        <color rgb="FF000000"/>
        <rFont val="Calibri"/>
      </rPr>
      <t>- Edited Configuration files (</t>
    </r>
    <r>
      <rPr>
        <b/>
        <sz val="11"/>
        <color rgb="FF000000"/>
        <rFont val="Calibri"/>
      </rPr>
      <t>mariadb.cnf</t>
    </r>
    <r>
      <rPr>
        <sz val="11"/>
        <color rgb="FF000000"/>
        <rFont val="Calibri"/>
      </rPr>
      <t xml:space="preserve"> and included files)</t>
    </r>
    <r>
      <rPr>
        <sz val="11"/>
        <color rgb="FF000000"/>
        <rFont val="Calibri"/>
      </rPr>
      <t xml:space="preserve">
</t>
    </r>
    <r>
      <rPr>
        <sz val="11"/>
        <color rgb="FF000000"/>
        <rFont val="Calibri"/>
      </rPr>
      <t>- Files related to Key Management and Keyring (KMIP, other Key Management Services)</t>
    </r>
    <r>
      <rPr>
        <sz val="11"/>
        <color rgb="FF000000"/>
        <rFont val="Calibri"/>
      </rPr>
      <t xml:space="preserve">
</t>
    </r>
    <r>
      <rPr>
        <sz val="11"/>
        <color rgb="FF000000"/>
        <rFont val="Calibri"/>
      </rPr>
      <t>- Audit Log Files (if not handled by other methods)</t>
    </r>
    <r>
      <rPr>
        <sz val="11"/>
        <color rgb="FF000000"/>
        <rFont val="Calibri"/>
      </rPr>
      <t xml:space="preserve">
</t>
    </r>
    <r>
      <rPr>
        <sz val="11"/>
        <color rgb="FF000000"/>
        <rFont val="Calibri"/>
      </rPr>
      <t>- SSL files (certificates, keys)</t>
    </r>
    <r>
      <rPr>
        <sz val="11"/>
        <color rgb="FF000000"/>
        <rFont val="Calibri"/>
      </rPr>
      <t xml:space="preserve">
</t>
    </r>
    <r>
      <rPr>
        <sz val="11"/>
        <color rgb="FF000000"/>
        <rFont val="Calibri"/>
      </rPr>
      <t>- User Defined Functions (UDFs)</t>
    </r>
    <r>
      <rPr>
        <sz val="11"/>
        <color rgb="FF000000"/>
        <rFont val="Calibri"/>
      </rPr>
      <t xml:space="preserve">
</t>
    </r>
    <r>
      <rPr>
        <sz val="11"/>
        <color rgb="FF000000"/>
        <rFont val="Calibri"/>
      </rPr>
      <t>- Source code for customizations</t>
    </r>
  </si>
  <si>
    <t>Installation and Planning</t>
  </si>
  <si>
    <t>2.2</t>
  </si>
  <si>
    <r>
      <rPr>
        <sz val="11"/>
        <rFont val="Calibri"/>
      </rPr>
      <t>Dedicate the Machine Running MariaDB</t>
    </r>
  </si>
  <si>
    <r>
      <rPr>
        <sz val="11"/>
        <color rgb="FF000000"/>
        <rFont val="Calibri"/>
      </rPr>
      <t>Remove excess applications or services and/or remove unnecessary roles from the underlying operating system.</t>
    </r>
  </si>
  <si>
    <r>
      <rPr>
        <sz val="11"/>
        <color rgb="FF000000"/>
        <rFont val="Calibri"/>
      </rPr>
      <t>It is recommended that MariaDB Server software be installed on a dedicated server. This architectural consideration affords flexibility in that the database server can be placed on a separate zone allowing access only from particular hosts and over particular protocols.</t>
    </r>
  </si>
  <si>
    <r>
      <rPr>
        <sz val="11"/>
        <color rgb="FF000000"/>
        <rFont val="Calibri"/>
      </rPr>
      <t>Care must be taken that applications or services that are required for proper operation of the operating system are not removed.</t>
    </r>
    <r>
      <rPr>
        <sz val="11"/>
        <color rgb="FF000000"/>
        <rFont val="Calibri"/>
      </rPr>
      <t xml:space="preserve">
</t>
    </r>
    <r>
      <rPr>
        <sz val="11"/>
        <color rgb="FF000000"/>
        <rFont val="Calibri"/>
      </rPr>
      <t>Custom applications may need to be modified to accommodate database connections over the network rather than on the use (e.g., using TCP/IP connections).</t>
    </r>
    <r>
      <rPr>
        <sz val="11"/>
        <color rgb="FF000000"/>
        <rFont val="Calibri"/>
      </rPr>
      <t xml:space="preserve">
</t>
    </r>
    <r>
      <rPr>
        <sz val="11"/>
        <color rgb="FF000000"/>
        <rFont val="Calibri"/>
      </rPr>
      <t>Additional hardware and operating system licenses may be required to make the architectural change.</t>
    </r>
  </si>
  <si>
    <r>
      <rPr>
        <sz val="11"/>
        <color rgb="FF000000"/>
        <rFont val="Calibri"/>
      </rPr>
      <t>Verify there are no other roles enabled for the underlying operating system and that no additional applications or services unrelated to the proper operation of the MariaDB server software are installed.</t>
    </r>
  </si>
  <si>
    <t>2.3</t>
  </si>
  <si>
    <r>
      <rPr>
        <sz val="11"/>
        <rFont val="Calibri"/>
      </rPr>
      <t>Do Not Specify Passwords in the Command Line</t>
    </r>
  </si>
  <si>
    <r>
      <rPr>
        <sz val="11"/>
        <color rgb="FF000000"/>
        <rFont val="Calibri"/>
      </rPr>
      <t>MariaDB Client:</t>
    </r>
    <r>
      <rPr>
        <sz val="11"/>
        <color rgb="FF000000"/>
        <rFont val="Calibri"/>
      </rPr>
      <t xml:space="preserve">
</t>
    </r>
    <r>
      <rPr>
        <sz val="11"/>
        <color rgb="FF000000"/>
        <rFont val="Calibri"/>
      </rPr>
      <t xml:space="preserve">Use </t>
    </r>
    <r>
      <rPr>
        <b/>
        <sz val="11"/>
        <color rgb="FF000000"/>
        <rFont val="Calibri"/>
      </rPr>
      <t>-p</t>
    </r>
    <r>
      <rPr>
        <sz val="11"/>
        <color rgb="FF000000"/>
        <rFont val="Calibri"/>
      </rPr>
      <t xml:space="preserve"> without password and then enter the password when prompted, use a properly secured </t>
    </r>
    <r>
      <rPr>
        <b/>
        <sz val="11"/>
        <color rgb="FF000000"/>
        <rFont val="Calibri"/>
      </rPr>
      <t>.mariadb.cnf</t>
    </r>
    <r>
      <rPr>
        <sz val="11"/>
        <color rgb="FF000000"/>
        <rFont val="Calibri"/>
      </rPr>
      <t xml:space="preserve"> file, or store authentication information in encrypted format in </t>
    </r>
    <r>
      <rPr>
        <b/>
        <sz val="11"/>
        <color rgb="FF000000"/>
        <rFont val="Calibri"/>
      </rPr>
      <t>.mylogin.cnf</t>
    </r>
    <r>
      <rPr>
        <sz val="11"/>
        <color rgb="FF000000"/>
        <rFont val="Calibri"/>
      </rPr>
      <t>.</t>
    </r>
  </si>
  <si>
    <r>
      <rPr>
        <sz val="11"/>
        <color rgb="FF000000"/>
        <rFont val="Calibri"/>
      </rPr>
      <t xml:space="preserve">When a command is executed on the command line, for example </t>
    </r>
    <r>
      <rPr>
        <b/>
        <sz val="11"/>
        <color rgb="FF000000"/>
        <rFont val="Calibri"/>
      </rPr>
      <t>mariadb -u admin -p password</t>
    </r>
    <r>
      <rPr>
        <sz val="11"/>
        <color rgb="FF000000"/>
        <rFont val="Calibri"/>
      </rPr>
      <t>, the password may be visible in the user's shell/command history or in the process list.</t>
    </r>
  </si>
  <si>
    <r>
      <rPr>
        <sz val="11"/>
        <color rgb="FF000000"/>
        <rFont val="Calibri"/>
      </rPr>
      <t>Depending on the remediation chosen, additional steps may need to be undertaken like:</t>
    </r>
    <r>
      <rPr>
        <sz val="11"/>
        <color rgb="FF000000"/>
        <rFont val="Calibri"/>
      </rPr>
      <t xml:space="preserve">
</t>
    </r>
    <r>
      <rPr>
        <sz val="11"/>
        <color rgb="FF000000"/>
        <rFont val="Calibri"/>
      </rPr>
      <t>- Entering a password when prompted.</t>
    </r>
    <r>
      <rPr>
        <sz val="11"/>
        <color rgb="FF000000"/>
        <rFont val="Calibri"/>
      </rPr>
      <t xml:space="preserve">
</t>
    </r>
    <r>
      <rPr>
        <sz val="11"/>
        <color rgb="FF000000"/>
        <rFont val="Calibri"/>
      </rPr>
      <t xml:space="preserve">- Ensuring the file permissions on </t>
    </r>
    <r>
      <rPr>
        <b/>
        <sz val="11"/>
        <color rgb="FF000000"/>
        <rFont val="Calibri"/>
      </rPr>
      <t>.mariadb.cnf</t>
    </r>
    <r>
      <rPr>
        <sz val="11"/>
        <color rgb="FF000000"/>
        <rFont val="Calibri"/>
      </rPr>
      <t xml:space="preserve"> is restricted yet accessible by the user.</t>
    </r>
    <r>
      <rPr>
        <sz val="11"/>
        <color rgb="FF000000"/>
        <rFont val="Calibri"/>
      </rPr>
      <t xml:space="preserve">
</t>
    </r>
    <r>
      <rPr>
        <sz val="11"/>
        <color rgb="FF000000"/>
        <rFont val="Calibri"/>
      </rPr>
      <t>- Use a pluggable secure password store, e.g., a keychain.</t>
    </r>
    <r>
      <rPr>
        <sz val="11"/>
        <color rgb="FF000000"/>
        <rFont val="Calibri"/>
      </rPr>
      <t xml:space="preserve">
</t>
    </r>
    <r>
      <rPr>
        <sz val="11"/>
        <color rgb="FF000000"/>
        <rFont val="Calibri"/>
      </rPr>
      <t xml:space="preserve">Additionally, not all scripts/applications may be able to use </t>
    </r>
    <r>
      <rPr>
        <b/>
        <sz val="11"/>
        <color rgb="FF000000"/>
        <rFont val="Calibri"/>
      </rPr>
      <t>.mariadb.cnf</t>
    </r>
    <r>
      <rPr>
        <sz val="11"/>
        <color rgb="FF000000"/>
        <rFont val="Calibri"/>
      </rPr>
      <t>.</t>
    </r>
  </si>
  <si>
    <r>
      <rPr>
        <sz val="11"/>
        <color rgb="FF000000"/>
        <rFont val="Calibri"/>
      </rPr>
      <t>Check the process or task list if the password is visible.</t>
    </r>
    <r>
      <rPr>
        <sz val="11"/>
        <color rgb="FF000000"/>
        <rFont val="Calibri"/>
      </rPr>
      <t xml:space="preserve">
</t>
    </r>
    <r>
      <rPr>
        <sz val="11"/>
        <color rgb="FF000000"/>
        <rFont val="Calibri"/>
      </rPr>
      <t>Check the shell or command history if the password is visible.</t>
    </r>
  </si>
  <si>
    <t>2.4</t>
  </si>
  <si>
    <r>
      <rPr>
        <sz val="11"/>
        <rFont val="Calibri"/>
      </rPr>
      <t>Do Not Reuse Usernames</t>
    </r>
  </si>
  <si>
    <r>
      <rPr>
        <sz val="11"/>
        <color rgb="FF000000"/>
        <rFont val="Calibri"/>
      </rPr>
      <t>Add/Remove users so that each user is only used for one specific purpose.</t>
    </r>
  </si>
  <si>
    <r>
      <rPr>
        <sz val="11"/>
        <color rgb="FF000000"/>
        <rFont val="Calibri"/>
      </rPr>
      <t>Database user accounts should not be reused for multiple applications or users.</t>
    </r>
  </si>
  <si>
    <r>
      <rPr>
        <sz val="11"/>
        <color rgb="FF000000"/>
        <rFont val="Calibri"/>
      </rPr>
      <t>Each user (excluding mysql reserved users) should be linked to one of these:</t>
    </r>
    <r>
      <rPr>
        <sz val="11"/>
        <color rgb="FF000000"/>
        <rFont val="Calibri"/>
      </rPr>
      <t xml:space="preserve">
</t>
    </r>
    <r>
      <rPr>
        <sz val="11"/>
        <color rgb="FF000000"/>
        <rFont val="Calibri"/>
      </rPr>
      <t>- system accounts</t>
    </r>
    <r>
      <rPr>
        <sz val="11"/>
        <color rgb="FF000000"/>
        <rFont val="Calibri"/>
      </rPr>
      <t xml:space="preserve">
</t>
    </r>
    <r>
      <rPr>
        <sz val="11"/>
        <color rgb="FF000000"/>
        <rFont val="Calibri"/>
      </rPr>
      <t>- a person</t>
    </r>
    <r>
      <rPr>
        <sz val="11"/>
        <color rgb="FF000000"/>
        <rFont val="Calibri"/>
      </rPr>
      <t xml:space="preserve">
</t>
    </r>
    <r>
      <rPr>
        <sz val="11"/>
        <color rgb="FF000000"/>
        <rFont val="Calibri"/>
      </rPr>
      <t>- an application</t>
    </r>
    <r>
      <rPr>
        <sz val="11"/>
        <color rgb="FF000000"/>
        <rFont val="Calibri"/>
      </rPr>
      <t xml:space="preserve">
</t>
    </r>
    <r>
      <rPr>
        <sz val="11"/>
        <color rgb="FF000000"/>
        <rFont val="Calibri"/>
      </rPr>
      <t>To list users (and exclude mysql reserved users):</t>
    </r>
    <r>
      <rPr>
        <sz val="11"/>
        <color rgb="FF000000"/>
        <rFont val="Calibri"/>
      </rPr>
      <t xml:space="preserve">
</t>
    </r>
    <r>
      <rPr>
        <sz val="11"/>
        <color rgb="FF006096"/>
        <rFont val="Roboto Condensed"/>
      </rPr>
      <t xml:space="preserve">SELECT host, user, plugin, </t>
    </r>
    <r>
      <rPr>
        <sz val="11"/>
        <color rgb="FF006096"/>
        <rFont val="Roboto Condensed"/>
      </rPr>
      <t xml:space="preserve">
</t>
    </r>
    <r>
      <rPr>
        <sz val="11"/>
        <color rgb="FF006096"/>
        <rFont val="Roboto Condensed"/>
      </rPr>
      <t xml:space="preserve">  IF(plugin = 'mysql_native_password',</t>
    </r>
    <r>
      <rPr>
        <sz val="11"/>
        <color rgb="FF006096"/>
        <rFont val="Roboto Condensed"/>
      </rPr>
      <t xml:space="preserve">
</t>
    </r>
    <r>
      <rPr>
        <sz val="11"/>
        <color rgb="FF006096"/>
        <rFont val="Roboto Condensed"/>
      </rPr>
      <t xml:space="preserve"> 'WEAK SHA1', 'STRONG SHA2') AS HASHTYPE</t>
    </r>
    <r>
      <rPr>
        <sz val="11"/>
        <color rgb="FF006096"/>
        <rFont val="Roboto Condensed"/>
      </rPr>
      <t xml:space="preserve">
</t>
    </r>
    <r>
      <rPr>
        <sz val="11"/>
        <color rgb="FF006096"/>
        <rFont val="Roboto Condensed"/>
      </rPr>
      <t>FROM mysql.user WHERE user NOT IN</t>
    </r>
    <r>
      <rPr>
        <sz val="11"/>
        <color rgb="FF006096"/>
        <rFont val="Roboto Condensed"/>
      </rPr>
      <t xml:space="preserve">
</t>
    </r>
    <r>
      <rPr>
        <sz val="11"/>
        <color rgb="FF006096"/>
        <rFont val="Roboto Condensed"/>
      </rPr>
      <t xml:space="preserve">  ('mysql.infoschema', 'mysql.session', 'mysql.sys') AND</t>
    </r>
    <r>
      <rPr>
        <sz val="11"/>
        <color rgb="FF006096"/>
        <rFont val="Roboto Condensed"/>
      </rPr>
      <t xml:space="preserve">
</t>
    </r>
    <r>
      <rPr>
        <sz val="11"/>
        <color rgb="FF006096"/>
        <rFont val="Roboto Condensed"/>
      </rPr>
      <t xml:space="preserve">  plugin NOT LIKE 'auth%' AND plugin &lt;&gt; 'mysql_no_login' AND</t>
    </r>
    <r>
      <rPr>
        <sz val="11"/>
        <color rgb="FF006096"/>
        <rFont val="Roboto Condensed"/>
      </rPr>
      <t xml:space="preserve">
</t>
    </r>
    <r>
      <rPr>
        <sz val="11"/>
        <color rgb="FF006096"/>
        <rFont val="Roboto Condensed"/>
      </rPr>
      <t xml:space="preserve">  LENGTH(authentication_string) &gt; 0</t>
    </r>
    <r>
      <rPr>
        <sz val="11"/>
        <color rgb="FF006096"/>
        <rFont val="Roboto Condensed"/>
      </rPr>
      <t xml:space="preserve">
</t>
    </r>
    <r>
      <rPr>
        <sz val="11"/>
        <color rgb="FF006096"/>
        <rFont val="Roboto Condensed"/>
      </rPr>
      <t>ORDER BY plugin;</t>
    </r>
    <r>
      <rPr>
        <sz val="11"/>
        <color rgb="FF006096"/>
        <rFont val="Roboto Condensed"/>
      </rPr>
      <t xml:space="preserve">
</t>
    </r>
  </si>
  <si>
    <t>2.5</t>
  </si>
  <si>
    <r>
      <rPr>
        <sz val="11"/>
        <rFont val="Calibri"/>
      </rPr>
      <t>Ensure Non-Default, Unique Cryptographic Material is in Use</t>
    </r>
  </si>
  <si>
    <r>
      <rPr>
        <sz val="11"/>
        <color rgb="FF000000"/>
        <rFont val="Calibri"/>
      </rPr>
      <t>Generate new certificates, keys, and other cryptographic material as needed for each affected MariaDB instance.</t>
    </r>
  </si>
  <si>
    <r>
      <rPr>
        <sz val="11"/>
        <color rgb="FF000000"/>
        <rFont val="Calibri"/>
      </rPr>
      <t>The cryptographic material used by MariaDB, such as digital certificates and encryption keys, should be used only for MariaDB and only for one instance. Default cryptographic material should not be used since it is not unique to the instance.</t>
    </r>
  </si>
  <si>
    <r>
      <rPr>
        <sz val="11"/>
        <color rgb="FF000000"/>
        <rFont val="Calibri"/>
      </rPr>
      <t>Review all cryptographic material.  If it is default, used for other MariaDB instances and/or for purposes other than MariaDB then this is a finding.</t>
    </r>
    <r>
      <rPr>
        <sz val="11"/>
        <color rgb="FF000000"/>
        <rFont val="Calibri"/>
      </rPr>
      <t xml:space="preserve">
</t>
    </r>
    <r>
      <rPr>
        <sz val="11"/>
        <color rgb="FF000000"/>
        <rFont val="Calibri"/>
      </rPr>
      <t>Review the server certificate by running:</t>
    </r>
    <r>
      <rPr>
        <sz val="11"/>
        <color rgb="FF000000"/>
        <rFont val="Calibri"/>
      </rPr>
      <t xml:space="preserve">
</t>
    </r>
    <r>
      <rPr>
        <sz val="11"/>
        <color rgb="FF006096"/>
        <rFont val="Roboto Condensed"/>
      </rPr>
      <t>cd &lt;data_dir and/or ssl_cert&gt;</t>
    </r>
    <r>
      <rPr>
        <sz val="11"/>
        <color rgb="FF006096"/>
        <rFont val="Roboto Condensed"/>
      </rPr>
      <t xml:space="preserve">
</t>
    </r>
    <r>
      <rPr>
        <sz val="11"/>
        <color rgb="FF006096"/>
        <rFont val="Roboto Condensed"/>
      </rPr>
      <t>sudo openssl x509 -in server-cert.pem -subject -noout | grep Auto_Generated_Server_Certificate</t>
    </r>
    <r>
      <rPr>
        <sz val="11"/>
        <color rgb="FF006096"/>
        <rFont val="Roboto Condensed"/>
      </rPr>
      <t xml:space="preserve">
</t>
    </r>
    <r>
      <rPr>
        <sz val="11"/>
        <color rgb="FF000000"/>
        <rFont val="Calibri"/>
      </rPr>
      <t xml:space="preserve">
</t>
    </r>
    <r>
      <rPr>
        <sz val="11"/>
        <color rgb="FF000000"/>
        <rFont val="Calibri"/>
      </rPr>
      <t>The output for the auto generated pem will look something like:</t>
    </r>
    <r>
      <rPr>
        <sz val="11"/>
        <color rgb="FF000000"/>
        <rFont val="Calibri"/>
      </rPr>
      <t xml:space="preserve">
</t>
    </r>
    <r>
      <rPr>
        <sz val="11"/>
        <color rgb="FF006096"/>
        <rFont val="Roboto Condensed"/>
      </rPr>
      <t>subject= /CN=MariaDB_Server_10.6.8_Auto_Generated_Server_Certificate</t>
    </r>
    <r>
      <rPr>
        <sz val="11"/>
        <color rgb="FF006096"/>
        <rFont val="Roboto Condensed"/>
      </rPr>
      <t xml:space="preserve">
</t>
    </r>
    <r>
      <rPr>
        <sz val="11"/>
        <color rgb="FF000000"/>
        <rFont val="Calibri"/>
      </rPr>
      <t xml:space="preserve">
</t>
    </r>
    <r>
      <rPr>
        <sz val="11"/>
        <color rgb="FF000000"/>
        <rFont val="Calibri"/>
      </rPr>
      <t>If no rows return, the check is a pass since the certificate is not MariaDB auto-generated.</t>
    </r>
  </si>
  <si>
    <t>2.6</t>
  </si>
  <si>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</si>
  <si>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 xml:space="preserve">To configure the global password lifetime to </t>
    </r>
    <r>
      <rPr>
        <b/>
        <sz val="11"/>
        <color rgb="FF000000"/>
        <rFont val="Calibri"/>
      </rPr>
      <t>365</t>
    </r>
    <r>
      <rPr>
        <sz val="11"/>
        <color rgb="FF000000"/>
        <rFont val="Calibri"/>
      </rPr>
      <t xml:space="preserve"> by executing the following command:</t>
    </r>
    <r>
      <rPr>
        <sz val="11"/>
        <color rgb="FF000000"/>
        <rFont val="Calibri"/>
      </rPr>
      <t xml:space="preserve">
</t>
    </r>
    <r>
      <rPr>
        <sz val="11"/>
        <color rgb="FF006096"/>
        <rFont val="Roboto Condensed"/>
      </rPr>
      <t>SET GLOBAL default_password_lifetime=365;</t>
    </r>
    <r>
      <rPr>
        <sz val="11"/>
        <color rgb="FF006096"/>
        <rFont val="Roboto Condensed"/>
      </rPr>
      <t xml:space="preserve">
</t>
    </r>
    <r>
      <rPr>
        <sz val="11"/>
        <color rgb="FF000000"/>
        <rFont val="Calibri"/>
      </rPr>
      <t xml:space="preserve">
</t>
    </r>
    <r>
      <rPr>
        <sz val="11"/>
        <color rgb="FF000000"/>
        <rFont val="Calibri"/>
      </rPr>
      <t>Alternatively, configure the password lifetime for each user returned by the audit procedure by executing the following command:</t>
    </r>
    <r>
      <rPr>
        <sz val="11"/>
        <color rgb="FF000000"/>
        <rFont val="Calibri"/>
      </rPr>
      <t xml:space="preserve">
</t>
    </r>
    <r>
      <rPr>
        <sz val="11"/>
        <color rgb="FF006096"/>
        <rFont val="Roboto Condensed"/>
      </rPr>
      <t xml:space="preserve">ALTER USER '&lt;username&gt;'@'&lt;localhost&gt;' PASSWORD EXPIRE INTERVAL 365 DAY; </t>
    </r>
    <r>
      <rPr>
        <sz val="11"/>
        <color rgb="FF006096"/>
        <rFont val="Roboto Condensed"/>
      </rPr>
      <t xml:space="preserve">
</t>
    </r>
  </si>
  <si>
    <r>
      <rPr>
        <sz val="11"/>
        <color rgb="FF000000"/>
        <rFont val="Calibri"/>
      </rPr>
      <t>Password expiration provides users with a unique time bounded password lifetime.</t>
    </r>
  </si>
  <si>
    <r>
      <rPr>
        <sz val="11"/>
        <color rgb="FF000000"/>
        <rFont val="Calibri"/>
      </rPr>
      <t xml:space="preserve">The global password lifetime is set using </t>
    </r>
    <r>
      <rPr>
        <b/>
        <sz val="11"/>
        <color rgb="FF000000"/>
        <rFont val="Calibri"/>
      </rPr>
      <t>default_password_lifetime</t>
    </r>
    <r>
      <rPr>
        <sz val="11"/>
        <color rgb="FF000000"/>
        <rFont val="Calibri"/>
      </rPr>
      <t xml:space="preserve">. If the value of </t>
    </r>
    <r>
      <rPr>
        <b/>
        <sz val="11"/>
        <color rgb="FF000000"/>
        <rFont val="Calibri"/>
      </rPr>
      <t>default_password_lifetime</t>
    </r>
    <r>
      <rPr>
        <sz val="11"/>
        <color rgb="FF000000"/>
        <rFont val="Calibri"/>
      </rPr>
      <t xml:space="preserve"> is greater than </t>
    </r>
    <r>
      <rPr>
        <b/>
        <sz val="11"/>
        <color rgb="FF000000"/>
        <rFont val="Calibri"/>
      </rPr>
      <t>0</t>
    </r>
    <r>
      <rPr>
        <sz val="11"/>
        <color rgb="FF000000"/>
        <rFont val="Calibri"/>
      </rPr>
      <t>, it indicates the permitted password lifetime.</t>
    </r>
    <r>
      <rPr>
        <sz val="11"/>
        <color rgb="FF000000"/>
        <rFont val="Calibri"/>
      </rPr>
      <t xml:space="preserve">
</t>
    </r>
    <r>
      <rPr>
        <sz val="11"/>
        <color rgb="FF000000"/>
        <rFont val="Calibri"/>
      </rPr>
      <t>Execute the following command to check the global password lifetime:</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FROM information_schema.global_variables where VARIABLE_NAME like 'default_password_lifetime';	</t>
    </r>
    <r>
      <rPr>
        <sz val="11"/>
        <color rgb="FF006096"/>
        <rFont val="Roboto Condensed"/>
      </rPr>
      <t xml:space="preserve">
</t>
    </r>
    <r>
      <rPr>
        <sz val="11"/>
        <color rgb="FF000000"/>
        <rFont val="Calibri"/>
      </rPr>
      <t xml:space="preserve">
</t>
    </r>
    <r>
      <rPr>
        <sz val="11"/>
        <color rgb="FF000000"/>
        <rFont val="Calibri"/>
      </rPr>
      <t xml:space="preserve">A value greater than </t>
    </r>
    <r>
      <rPr>
        <b/>
        <sz val="11"/>
        <color rgb="FF000000"/>
        <rFont val="Calibri"/>
      </rPr>
      <t>365</t>
    </r>
    <r>
      <rPr>
        <sz val="11"/>
        <color rgb="FF000000"/>
        <rFont val="Calibri"/>
      </rPr>
      <t xml:space="preserve"> implies a fail.</t>
    </r>
    <r>
      <rPr>
        <sz val="11"/>
        <color rgb="FF000000"/>
        <rFont val="Calibri"/>
      </rPr>
      <t xml:space="preserve">
</t>
    </r>
    <r>
      <rPr>
        <sz val="11"/>
        <color rgb="FF000000"/>
        <rFont val="Calibri"/>
      </rPr>
      <t xml:space="preserve">When the global password lifetime is less than or equal to </t>
    </r>
    <r>
      <rPr>
        <b/>
        <sz val="11"/>
        <color rgb="FF000000"/>
        <rFont val="Calibri"/>
      </rPr>
      <t>365</t>
    </r>
    <r>
      <rPr>
        <sz val="11"/>
        <color rgb="FF000000"/>
        <rFont val="Calibri"/>
      </rPr>
      <t>, or not configured, each user account shall be checked by executing the following command:</t>
    </r>
    <r>
      <rPr>
        <sz val="11"/>
        <color rgb="FF000000"/>
        <rFont val="Calibri"/>
      </rPr>
      <t xml:space="preserve">
</t>
    </r>
    <r>
      <rPr>
        <sz val="11"/>
        <color rgb="FF006096"/>
        <rFont val="Roboto Condensed"/>
      </rPr>
      <t>WITH password_expiration_info AS (</t>
    </r>
    <r>
      <rPr>
        <sz val="11"/>
        <color rgb="FF006096"/>
        <rFont val="Roboto Condensed"/>
      </rPr>
      <t xml:space="preserve">
</t>
    </r>
    <r>
      <rPr>
        <sz val="11"/>
        <color rgb="FF006096"/>
        <rFont val="Roboto Condensed"/>
      </rPr>
      <t xml:space="preserve">   SELECT User, Host,</t>
    </r>
    <r>
      <rPr>
        <sz val="11"/>
        <color rgb="FF006096"/>
        <rFont val="Roboto Condensed"/>
      </rPr>
      <t xml:space="preserve">
</t>
    </r>
    <r>
      <rPr>
        <sz val="11"/>
        <color rgb="FF006096"/>
        <rFont val="Roboto Condensed"/>
      </rPr>
      <t xml:space="preserve">      IF(</t>
    </r>
    <r>
      <rPr>
        <sz val="11"/>
        <color rgb="FF006096"/>
        <rFont val="Roboto Condensed"/>
      </rPr>
      <t xml:space="preserve">
</t>
    </r>
    <r>
      <rPr>
        <sz val="11"/>
        <color rgb="FF006096"/>
        <rFont val="Roboto Condensed"/>
      </rPr>
      <t xml:space="preserve">         IFNULL(JSON_EXTRACT(Priv, '$.password_lifetime'), -1) = -1,</t>
    </r>
    <r>
      <rPr>
        <sz val="11"/>
        <color rgb="FF006096"/>
        <rFont val="Roboto Condensed"/>
      </rPr>
      <t xml:space="preserve">
</t>
    </r>
    <r>
      <rPr>
        <sz val="11"/>
        <color rgb="FF006096"/>
        <rFont val="Roboto Condensed"/>
      </rPr>
      <t xml:space="preserve">         @@global.default_password_lifetime,</t>
    </r>
    <r>
      <rPr>
        <sz val="11"/>
        <color rgb="FF006096"/>
        <rFont val="Roboto Condensed"/>
      </rPr>
      <t xml:space="preserve">
</t>
    </r>
    <r>
      <rPr>
        <sz val="11"/>
        <color rgb="FF006096"/>
        <rFont val="Roboto Condensed"/>
      </rPr>
      <t xml:space="preserve">         JSON_EXTRACT(Priv, '$.password_lifetime')</t>
    </r>
    <r>
      <rPr>
        <sz val="11"/>
        <color rgb="FF006096"/>
        <rFont val="Roboto Condensed"/>
      </rPr>
      <t xml:space="preserve">
</t>
    </r>
    <r>
      <rPr>
        <sz val="11"/>
        <color rgb="FF006096"/>
        <rFont val="Roboto Condensed"/>
      </rPr>
      <t xml:space="preserve">      ) AS password_lifetime,</t>
    </r>
    <r>
      <rPr>
        <sz val="11"/>
        <color rgb="FF006096"/>
        <rFont val="Roboto Condensed"/>
      </rPr>
      <t xml:space="preserve">
</t>
    </r>
    <r>
      <rPr>
        <sz val="11"/>
        <color rgb="FF006096"/>
        <rFont val="Roboto Condensed"/>
      </rPr>
      <t xml:space="preserve">      JSON_EXTRACT(Priv, '$.password_last_changed') AS password_last_changed</t>
    </r>
    <r>
      <rPr>
        <sz val="11"/>
        <color rgb="FF006096"/>
        <rFont val="Roboto Condensed"/>
      </rPr>
      <t xml:space="preserve">
</t>
    </r>
    <r>
      <rPr>
        <sz val="11"/>
        <color rgb="FF006096"/>
        <rFont val="Roboto Condensed"/>
      </rPr>
      <t xml:space="preserve">   FROM mysql.global_priv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pei.User, pei.Host,</t>
    </r>
    <r>
      <rPr>
        <sz val="11"/>
        <color rgb="FF006096"/>
        <rFont val="Roboto Condensed"/>
      </rPr>
      <t xml:space="preserve">
</t>
    </r>
    <r>
      <rPr>
        <sz val="11"/>
        <color rgb="FF006096"/>
        <rFont val="Roboto Condensed"/>
      </rPr>
      <t xml:space="preserve">   pei.password_lifetime,</t>
    </r>
    <r>
      <rPr>
        <sz val="11"/>
        <color rgb="FF006096"/>
        <rFont val="Roboto Condensed"/>
      </rPr>
      <t xml:space="preserve">
</t>
    </r>
    <r>
      <rPr>
        <sz val="11"/>
        <color rgb="FF006096"/>
        <rFont val="Roboto Condensed"/>
      </rPr>
      <t xml:space="preserve">   FROM_UNIXTIME(pei.password_last_changed) AS password_last_changed_datetime,</t>
    </r>
    <r>
      <rPr>
        <sz val="11"/>
        <color rgb="FF006096"/>
        <rFont val="Roboto Condensed"/>
      </rPr>
      <t xml:space="preserve">
</t>
    </r>
    <r>
      <rPr>
        <sz val="11"/>
        <color rgb="FF006096"/>
        <rFont val="Roboto Condensed"/>
      </rPr>
      <t xml:space="preserve">   FROM_UNIXTIME(</t>
    </r>
    <r>
      <rPr>
        <sz val="11"/>
        <color rgb="FF006096"/>
        <rFont val="Roboto Condensed"/>
      </rPr>
      <t xml:space="preserve">
</t>
    </r>
    <r>
      <rPr>
        <sz val="11"/>
        <color rgb="FF006096"/>
        <rFont val="Roboto Condensed"/>
      </rPr>
      <t xml:space="preserve">      pei.password_last_changed +</t>
    </r>
    <r>
      <rPr>
        <sz val="11"/>
        <color rgb="FF006096"/>
        <rFont val="Roboto Condensed"/>
      </rPr>
      <t xml:space="preserve">
</t>
    </r>
    <r>
      <rPr>
        <sz val="11"/>
        <color rgb="FF006096"/>
        <rFont val="Roboto Condensed"/>
      </rPr>
      <t xml:space="preserve">      (pei.password_lifetime * 60 * 60 * 24)</t>
    </r>
    <r>
      <rPr>
        <sz val="11"/>
        <color rgb="FF006096"/>
        <rFont val="Roboto Condensed"/>
      </rPr>
      <t xml:space="preserve">
</t>
    </r>
    <r>
      <rPr>
        <sz val="11"/>
        <color rgb="FF006096"/>
        <rFont val="Roboto Condensed"/>
      </rPr>
      <t xml:space="preserve">   ) AS password_expiration_datetime</t>
    </r>
    <r>
      <rPr>
        <sz val="11"/>
        <color rgb="FF006096"/>
        <rFont val="Roboto Condensed"/>
      </rPr>
      <t xml:space="preserve">
</t>
    </r>
    <r>
      <rPr>
        <sz val="11"/>
        <color rgb="FF006096"/>
        <rFont val="Roboto Condensed"/>
      </rPr>
      <t>FROM password_expiration_info pei</t>
    </r>
    <r>
      <rPr>
        <sz val="11"/>
        <color rgb="FF006096"/>
        <rFont val="Roboto Condensed"/>
      </rPr>
      <t xml:space="preserve">
</t>
    </r>
    <r>
      <rPr>
        <sz val="11"/>
        <color rgb="FF006096"/>
        <rFont val="Roboto Condensed"/>
      </rPr>
      <t>WHERE pei.password_lifetime != 0</t>
    </r>
    <r>
      <rPr>
        <sz val="11"/>
        <color rgb="FF006096"/>
        <rFont val="Roboto Condensed"/>
      </rPr>
      <t xml:space="preserve">
</t>
    </r>
    <r>
      <rPr>
        <sz val="11"/>
        <color rgb="FF006096"/>
        <rFont val="Roboto Condensed"/>
      </rPr>
      <t xml:space="preserve">   AND pei.password_last_changed IS NOT NULL</t>
    </r>
    <r>
      <rPr>
        <sz val="11"/>
        <color rgb="FF006096"/>
        <rFont val="Roboto Condensed"/>
      </rPr>
      <t xml:space="preserve">
</t>
    </r>
    <r>
      <rPr>
        <sz val="11"/>
        <color rgb="FF006096"/>
        <rFont val="Roboto Condensed"/>
      </rPr>
      <t>UNION</t>
    </r>
    <r>
      <rPr>
        <sz val="11"/>
        <color rgb="FF006096"/>
        <rFont val="Roboto Condensed"/>
      </rPr>
      <t xml:space="preserve">
</t>
    </r>
    <r>
      <rPr>
        <sz val="11"/>
        <color rgb="FF006096"/>
        <rFont val="Roboto Condensed"/>
      </rPr>
      <t>SELECT pei.User, pei.Host,</t>
    </r>
    <r>
      <rPr>
        <sz val="11"/>
        <color rgb="FF006096"/>
        <rFont val="Roboto Condensed"/>
      </rPr>
      <t xml:space="preserve">
</t>
    </r>
    <r>
      <rPr>
        <sz val="11"/>
        <color rgb="FF006096"/>
        <rFont val="Roboto Condensed"/>
      </rPr>
      <t xml:space="preserve">   pei.password_lifetime,</t>
    </r>
    <r>
      <rPr>
        <sz val="11"/>
        <color rgb="FF006096"/>
        <rFont val="Roboto Condensed"/>
      </rPr>
      <t xml:space="preserve">
</t>
    </r>
    <r>
      <rPr>
        <sz val="11"/>
        <color rgb="FF006096"/>
        <rFont val="Roboto Condensed"/>
      </rPr>
      <t xml:space="preserve">   FROM_UNIXTIME(pei.password_last_changed) AS password_last_changed_datetime,</t>
    </r>
    <r>
      <rPr>
        <sz val="11"/>
        <color rgb="FF006096"/>
        <rFont val="Roboto Condensed"/>
      </rPr>
      <t xml:space="preserve">
</t>
    </r>
    <r>
      <rPr>
        <sz val="11"/>
        <color rgb="FF006096"/>
        <rFont val="Roboto Condensed"/>
      </rPr>
      <t xml:space="preserve">   0 AS password_expiration_datetime</t>
    </r>
    <r>
      <rPr>
        <sz val="11"/>
        <color rgb="FF006096"/>
        <rFont val="Roboto Condensed"/>
      </rPr>
      <t xml:space="preserve">
</t>
    </r>
    <r>
      <rPr>
        <sz val="11"/>
        <color rgb="FF006096"/>
        <rFont val="Roboto Condensed"/>
      </rPr>
      <t>FROM password_expiration_info pei</t>
    </r>
    <r>
      <rPr>
        <sz val="11"/>
        <color rgb="FF006096"/>
        <rFont val="Roboto Condensed"/>
      </rPr>
      <t xml:space="preserve">
</t>
    </r>
    <r>
      <rPr>
        <sz val="11"/>
        <color rgb="FF006096"/>
        <rFont val="Roboto Condensed"/>
      </rPr>
      <t>WHERE pei.password_lifetime = 0</t>
    </r>
    <r>
      <rPr>
        <sz val="11"/>
        <color rgb="FF006096"/>
        <rFont val="Roboto Condensed"/>
      </rPr>
      <t xml:space="preserve">
</t>
    </r>
    <r>
      <rPr>
        <sz val="11"/>
        <color rgb="FF006096"/>
        <rFont val="Roboto Condensed"/>
      </rPr>
      <t xml:space="preserve">   OR pei.password_last_changed IS NULL;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implies the password never expires.</t>
    </r>
  </si>
  <si>
    <t>2.7</t>
  </si>
  <si>
    <r>
      <rPr>
        <sz val="11"/>
        <rFont val="Calibri"/>
      </rPr>
      <t>Lock Out Accounts if Not Currently in Use</t>
    </r>
  </si>
  <si>
    <r>
      <rPr>
        <sz val="11"/>
        <color rgb="FF000000"/>
        <rFont val="Calibri"/>
      </rPr>
      <t>To lock accounts - example:</t>
    </r>
    <r>
      <rPr>
        <sz val="11"/>
        <color rgb="FF000000"/>
        <rFont val="Calibri"/>
      </rPr>
      <t xml:space="preserve">
</t>
    </r>
    <r>
      <rPr>
        <sz val="11"/>
        <color rgb="FF006096"/>
        <rFont val="Roboto Condensed"/>
      </rPr>
      <t>ALTER USER 'jeffrey'@'localhost' ACCOUNT LOCK;</t>
    </r>
    <r>
      <rPr>
        <sz val="11"/>
        <color rgb="FF006096"/>
        <rFont val="Roboto Condensed"/>
      </rPr>
      <t xml:space="preserve">
</t>
    </r>
    <r>
      <rPr>
        <sz val="11"/>
        <color rgb="FF000000"/>
        <rFont val="Calibri"/>
      </rPr>
      <t xml:space="preserve">
</t>
    </r>
    <r>
      <rPr>
        <sz val="11"/>
        <color rgb="FF000000"/>
        <rFont val="Calibri"/>
      </rPr>
      <t>To unlock accounts - example</t>
    </r>
    <r>
      <rPr>
        <sz val="11"/>
        <color rgb="FF000000"/>
        <rFont val="Calibri"/>
      </rPr>
      <t xml:space="preserve">
</t>
    </r>
    <r>
      <rPr>
        <sz val="11"/>
        <color rgb="FF006096"/>
        <rFont val="Roboto Condensed"/>
      </rPr>
      <t>ALTER USER 'jeffrey'@'localhost' ACCOUNT UNLOCK;</t>
    </r>
    <r>
      <rPr>
        <sz val="11"/>
        <color rgb="FF006096"/>
        <rFont val="Roboto Condensed"/>
      </rPr>
      <t xml:space="preserve">
</t>
    </r>
    <r>
      <rPr>
        <sz val="11"/>
        <color rgb="FF000000"/>
        <rFont val="Calibri"/>
      </rPr>
      <t xml:space="preserve">
</t>
    </r>
    <r>
      <rPr>
        <sz val="11"/>
        <color rgb="FF000000"/>
        <rFont val="Calibri"/>
      </rPr>
      <t xml:space="preserve">Note: Works for </t>
    </r>
    <r>
      <rPr>
        <b/>
        <sz val="11"/>
        <color rgb="FF000000"/>
        <rFont val="Calibri"/>
      </rPr>
      <t>CREATE</t>
    </r>
    <r>
      <rPr>
        <sz val="11"/>
        <color rgb="FF000000"/>
        <rFont val="Calibri"/>
      </rPr>
      <t xml:space="preserve"> as well. It is good practice to </t>
    </r>
    <r>
      <rPr>
        <b/>
        <sz val="11"/>
        <color rgb="FF000000"/>
        <rFont val="Calibri"/>
      </rPr>
      <t>LOCK</t>
    </r>
    <r>
      <rPr>
        <sz val="11"/>
        <color rgb="FF000000"/>
        <rFont val="Calibri"/>
      </rPr>
      <t xml:space="preserve"> an account if created ahead of time.</t>
    </r>
  </si>
  <si>
    <r>
      <rPr>
        <sz val="11"/>
        <color rgb="FF000000"/>
        <rFont val="Calibri"/>
      </rPr>
      <t>If users with accounts will not be using their account for some time, to reduce the risk of attacks or inappropriate account usage or if suspicions exist that an account might be under attack, disabling the account will secure it and once it's ready to resume use it can easily be re-enabled.</t>
    </r>
  </si>
  <si>
    <r>
      <rPr>
        <sz val="11"/>
        <color rgb="FF000000"/>
        <rFont val="Calibri"/>
      </rPr>
      <t>Review the locked status of accounts:</t>
    </r>
    <r>
      <rPr>
        <sz val="11"/>
        <color rgb="FF000000"/>
        <rFont val="Calibri"/>
      </rPr>
      <t xml:space="preserve">
</t>
    </r>
    <r>
      <rPr>
        <sz val="11"/>
        <color rgb="FF006096"/>
        <rFont val="Roboto Condensed"/>
      </rPr>
      <t>SELECT CONCAT(user, '@', host, ' =&gt; ', JSON_DETAILED(priv)) FROM mysql.global_priv ;</t>
    </r>
    <r>
      <rPr>
        <sz val="11"/>
        <color rgb="FF006096"/>
        <rFont val="Roboto Condensed"/>
      </rPr>
      <t xml:space="preserve">
</t>
    </r>
    <r>
      <rPr>
        <sz val="11"/>
        <color rgb="FF000000"/>
        <rFont val="Calibri"/>
      </rPr>
      <t xml:space="preserve">
</t>
    </r>
    <r>
      <rPr>
        <sz val="11"/>
        <color rgb="FF000000"/>
        <rFont val="Calibri"/>
      </rPr>
      <t xml:space="preserve">Accounts not in use and MariaDB Reserved accounts should show as </t>
    </r>
    <r>
      <rPr>
        <b/>
        <sz val="11"/>
        <color rgb="FF000000"/>
        <rFont val="Calibri"/>
      </rPr>
      <t>account_locked:true</t>
    </r>
  </si>
  <si>
    <r>
      <rPr>
        <sz val="11"/>
        <color rgb="FF000000"/>
        <rFont val="Calibri"/>
      </rPr>
      <t>Accounts are unlocked by default.</t>
    </r>
  </si>
  <si>
    <t>2.8</t>
  </si>
  <si>
    <r>
      <rPr>
        <sz val="11"/>
        <rFont val="Calibri"/>
      </rPr>
      <t>Ensure Socket Peer-Credential Authentication is Used Appropriately</t>
    </r>
  </si>
  <si>
    <r>
      <rPr>
        <sz val="11"/>
        <color rgb="FF000000"/>
        <rFont val="Calibri"/>
      </rPr>
      <t xml:space="preserve">If the plugin is active and you need to disable it in your environment, add the following option under the </t>
    </r>
    <r>
      <rPr>
        <b/>
        <sz val="11"/>
        <color rgb="FF000000"/>
        <rFont val="Calibri"/>
      </rPr>
      <t>[mysqld]</t>
    </r>
    <r>
      <rPr>
        <sz val="11"/>
        <color rgb="FF000000"/>
        <rFont val="Calibri"/>
      </rPr>
      <t xml:space="preserve"> option group in your MariaDB configuration file, then restart MariaDB:</t>
    </r>
    <r>
      <rPr>
        <sz val="11"/>
        <color rgb="FF000000"/>
        <rFont val="Calibri"/>
      </rPr>
      <t xml:space="preserve">
</t>
    </r>
    <r>
      <rPr>
        <sz val="11"/>
        <color rgb="FF006096"/>
        <rFont val="Roboto Condensed"/>
      </rPr>
      <t>unix_socket=OFF</t>
    </r>
    <r>
      <rPr>
        <sz val="11"/>
        <color rgb="FF006096"/>
        <rFont val="Roboto Condensed"/>
      </rPr>
      <t xml:space="preserve">
</t>
    </r>
    <r>
      <rPr>
        <sz val="11"/>
        <color rgb="FF000000"/>
        <rFont val="Calibri"/>
      </rPr>
      <t xml:space="preserve">
</t>
    </r>
    <r>
      <rPr>
        <sz val="11"/>
        <color rgb="FF000000"/>
        <rFont val="Calibri"/>
      </rPr>
      <t xml:space="preserve">If the plugin is disabled but you seek to use it, ensure the following option is set under the </t>
    </r>
    <r>
      <rPr>
        <b/>
        <sz val="11"/>
        <color rgb="FF000000"/>
        <rFont val="Calibri"/>
      </rPr>
      <t>[mysqld]</t>
    </r>
    <r>
      <rPr>
        <sz val="11"/>
        <color rgb="FF000000"/>
        <rFont val="Calibri"/>
      </rPr>
      <t xml:space="preserve"> option group in your MariaDB configuration file, then restart MariaDB:</t>
    </r>
    <r>
      <rPr>
        <sz val="11"/>
        <color rgb="FF000000"/>
        <rFont val="Calibri"/>
      </rPr>
      <t xml:space="preserve">
</t>
    </r>
    <r>
      <rPr>
        <sz val="11"/>
        <color rgb="FF006096"/>
        <rFont val="Roboto Condensed"/>
      </rPr>
      <t>unix_socket=ON</t>
    </r>
    <r>
      <rPr>
        <sz val="11"/>
        <color rgb="FF006096"/>
        <rFont val="Roboto Condensed"/>
      </rPr>
      <t xml:space="preserve">
</t>
    </r>
    <r>
      <rPr>
        <sz val="11"/>
        <color rgb="FF000000"/>
        <rFont val="Calibri"/>
      </rPr>
      <t xml:space="preserve">
</t>
    </r>
    <r>
      <rPr>
        <sz val="11"/>
        <color rgb="FF000000"/>
        <rFont val="Calibri"/>
      </rPr>
      <t xml:space="preserve">To enable an OS user to login to MariaDB using </t>
    </r>
    <r>
      <rPr>
        <b/>
        <sz val="11"/>
        <color rgb="FF000000"/>
        <rFont val="Calibri"/>
      </rPr>
      <t>unix_socket</t>
    </r>
    <r>
      <rPr>
        <sz val="11"/>
        <color rgb="FF000000"/>
        <rFont val="Calibri"/>
      </rPr>
      <t>, include 'unix_socket' as an authentication plugin in your IDENTIFIED VIA clause of CREATE USER commands. For example, run:</t>
    </r>
    <r>
      <rPr>
        <sz val="11"/>
        <color rgb="FF000000"/>
        <rFont val="Calibri"/>
      </rPr>
      <t xml:space="preserve">
</t>
    </r>
    <r>
      <rPr>
        <sz val="11"/>
        <color rgb="FF006096"/>
        <rFont val="Roboto Condensed"/>
      </rPr>
      <t>CREATE USER '&lt;user&gt;'@'localhost' IDENTIFIED VIA unix_socket;</t>
    </r>
    <r>
      <rPr>
        <sz val="11"/>
        <color rgb="FF006096"/>
        <rFont val="Roboto Condensed"/>
      </rPr>
      <t xml:space="preserve">
</t>
    </r>
    <r>
      <rPr>
        <sz val="11"/>
        <color rgb="FF000000"/>
        <rFont val="Calibri"/>
      </rPr>
      <t xml:space="preserve">
</t>
    </r>
    <r>
      <rPr>
        <sz val="11"/>
        <color rgb="FF000000"/>
        <rFont val="Calibri"/>
      </rPr>
      <t>The user can then login using:</t>
    </r>
    <r>
      <rPr>
        <sz val="11"/>
        <color rgb="FF000000"/>
        <rFont val="Calibri"/>
      </rPr>
      <t xml:space="preserve">
</t>
    </r>
    <r>
      <rPr>
        <sz val="11"/>
        <color rgb="FF006096"/>
        <rFont val="Roboto Condensed"/>
      </rPr>
      <t>mysql -u &lt;user&gt;</t>
    </r>
    <r>
      <rPr>
        <sz val="11"/>
        <color rgb="FF006096"/>
        <rFont val="Roboto Condensed"/>
      </rPr>
      <t xml:space="preserve">
</t>
    </r>
  </si>
  <si>
    <r>
      <rPr>
        <sz val="11"/>
        <color rgb="FF000000"/>
        <rFont val="Calibri"/>
      </rPr>
      <t xml:space="preserve">The server-side </t>
    </r>
    <r>
      <rPr>
        <b/>
        <sz val="11"/>
        <color rgb="FF000000"/>
        <rFont val="Calibri"/>
      </rPr>
      <t>unix_socket</t>
    </r>
    <r>
      <rPr>
        <sz val="11"/>
        <color rgb="FF000000"/>
        <rFont val="Calibri"/>
      </rPr>
      <t xml:space="preserve"> authentication plugin authenticates clients that connect to the MariaDB server from the local host through the Unix socket file. Users authenticated using </t>
    </r>
    <r>
      <rPr>
        <b/>
        <sz val="11"/>
        <color rgb="FF000000"/>
        <rFont val="Calibri"/>
      </rPr>
      <t>unix_socket</t>
    </r>
    <r>
      <rPr>
        <sz val="11"/>
        <color rgb="FF000000"/>
        <rFont val="Calibri"/>
      </rPr>
      <t xml:space="preserve"> need not specify a password when connecting to the server. However, users authenticated by the </t>
    </r>
    <r>
      <rPr>
        <b/>
        <sz val="11"/>
        <color rgb="FF000000"/>
        <rFont val="Calibri"/>
      </rPr>
      <t>unix_socket</t>
    </r>
    <r>
      <rPr>
        <sz val="11"/>
        <color rgb="FF000000"/>
        <rFont val="Calibri"/>
      </rPr>
      <t xml:space="preserve"> plugin are restricted from connecting remotely; they can only connect from the local host through the Unix socket file. This method is only suitable in situations where the server administrator OS account access is restricted.</t>
    </r>
  </si>
  <si>
    <r>
      <rPr>
        <sz val="11"/>
        <color rgb="FF000000"/>
        <rFont val="Calibri"/>
      </rPr>
      <t>Things to consider when using the operating system to authenticate users:</t>
    </r>
    <r>
      <rPr>
        <sz val="11"/>
        <color rgb="FF000000"/>
        <rFont val="Calibri"/>
      </rPr>
      <t xml:space="preserve">
</t>
    </r>
    <r>
      <rPr>
        <sz val="11"/>
        <color rgb="FF000000"/>
        <rFont val="Calibri"/>
      </rPr>
      <t>- The user must have an operating system account on the computer which must be accessed.</t>
    </r>
    <r>
      <rPr>
        <sz val="11"/>
        <color rgb="FF000000"/>
        <rFont val="Calibri"/>
      </rPr>
      <t xml:space="preserve">
</t>
    </r>
    <r>
      <rPr>
        <sz val="11"/>
        <color rgb="FF000000"/>
        <rFont val="Calibri"/>
      </rPr>
      <t>- If a user has logged in using this method and steps away from the terminal, another user could easily log in because this user does not need any passwords or credentials. This could pose a serious security problem.</t>
    </r>
    <r>
      <rPr>
        <sz val="11"/>
        <color rgb="FF000000"/>
        <rFont val="Calibri"/>
      </rPr>
      <t xml:space="preserve">
</t>
    </r>
    <r>
      <rPr>
        <sz val="11"/>
        <color rgb="FF000000"/>
        <rFont val="Calibri"/>
      </rPr>
      <t xml:space="preserve">- When an operating system is used to authenticate database users, managing distributed database environments and database links requires special care. Special care must also be taken not to leave such a terminal unlocked and unattended. Hence, we recommend that you carefully evaluate your requirements before opting for </t>
    </r>
    <r>
      <rPr>
        <b/>
        <sz val="11"/>
        <color rgb="FF000000"/>
        <rFont val="Calibri"/>
      </rPr>
      <t>unix_socket</t>
    </r>
    <r>
      <rPr>
        <sz val="11"/>
        <color rgb="FF000000"/>
        <rFont val="Calibri"/>
      </rPr>
      <t>.</t>
    </r>
    <r>
      <rPr>
        <sz val="11"/>
        <color rgb="FF000000"/>
        <rFont val="Calibri"/>
      </rPr>
      <t xml:space="preserve">
</t>
    </r>
    <r>
      <rPr>
        <sz val="11"/>
        <color rgb="FF000000"/>
        <rFont val="Calibri"/>
      </rPr>
      <t>- This will not work where distributed connections are required.</t>
    </r>
  </si>
  <si>
    <r>
      <rPr>
        <sz val="11"/>
        <color rgb="FF000000"/>
        <rFont val="Calibri"/>
      </rPr>
      <t>To determine if the unix_socket plugin is enabled, run:</t>
    </r>
    <r>
      <rPr>
        <sz val="11"/>
        <color rgb="FF000000"/>
        <rFont val="Calibri"/>
      </rPr>
      <t xml:space="preserve">
</t>
    </r>
    <r>
      <rPr>
        <sz val="11"/>
        <color rgb="FF006096"/>
        <rFont val="Roboto Condensed"/>
      </rPr>
      <t>SELECT PLUGIN_NAME, PLUGIN_STATUS</t>
    </r>
    <r>
      <rPr>
        <sz val="11"/>
        <color rgb="FF006096"/>
        <rFont val="Roboto Condensed"/>
      </rPr>
      <t xml:space="preserve">
</t>
    </r>
    <r>
      <rPr>
        <sz val="11"/>
        <color rgb="FF006096"/>
        <rFont val="Roboto Condensed"/>
      </rPr>
      <t xml:space="preserve">       FROM INFORMATION_SCHEMA.PLUGINS</t>
    </r>
    <r>
      <rPr>
        <sz val="11"/>
        <color rgb="FF006096"/>
        <rFont val="Roboto Condensed"/>
      </rPr>
      <t xml:space="preserve">
</t>
    </r>
    <r>
      <rPr>
        <sz val="11"/>
        <color rgb="FF006096"/>
        <rFont val="Roboto Condensed"/>
      </rPr>
      <t xml:space="preserve">       WHERE PLUGIN_NAME = 'unix_socket';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PLUGIN_STATUS</t>
    </r>
    <r>
      <rPr>
        <sz val="11"/>
        <color rgb="FF000000"/>
        <rFont val="Calibri"/>
      </rPr>
      <t xml:space="preserve"> is </t>
    </r>
    <r>
      <rPr>
        <b/>
        <sz val="11"/>
        <color rgb="FF000000"/>
        <rFont val="Calibri"/>
      </rPr>
      <t>ACTIVE</t>
    </r>
    <r>
      <rPr>
        <sz val="11"/>
        <color rgb="FF000000"/>
        <rFont val="Calibri"/>
      </rPr>
      <t xml:space="preserve"> and the organization does not allow use of this feature, this is a fail.</t>
    </r>
    <r>
      <rPr>
        <sz val="11"/>
        <color rgb="FF000000"/>
        <rFont val="Calibri"/>
      </rPr>
      <t xml:space="preserve">
</t>
    </r>
    <r>
      <rPr>
        <sz val="11"/>
        <color rgb="FF000000"/>
        <rFont val="Calibri"/>
      </rPr>
      <t>To determine users who can use unix_socket, run:</t>
    </r>
    <r>
      <rPr>
        <sz val="11"/>
        <color rgb="FF000000"/>
        <rFont val="Calibri"/>
      </rPr>
      <t xml:space="preserve">
</t>
    </r>
    <r>
      <rPr>
        <sz val="11"/>
        <color rgb="FF006096"/>
        <rFont val="Roboto Condensed"/>
      </rPr>
      <t>SELECT CONCAT(user, '@', host, ' =&gt; ', JSON_DETAILED(priv)) FROM mysql.global_priv where JSON_CONTAINS(priv, '{"plugin":"unix_socket"}', '$.auth_or');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host</t>
    </r>
    <r>
      <rPr>
        <sz val="11"/>
        <color rgb="FF000000"/>
        <rFont val="Calibri"/>
      </rPr>
      <t xml:space="preserve"> is not the localhost or an unauthorized user is listed, this is a fail.</t>
    </r>
  </si>
  <si>
    <r>
      <rPr>
        <sz val="11"/>
        <color rgb="FF000000"/>
        <rFont val="Calibri"/>
      </rPr>
      <t>The unix_socket plugin is ON by default.</t>
    </r>
  </si>
  <si>
    <t>2.9</t>
  </si>
  <si>
    <r>
      <rPr>
        <sz val="11"/>
        <rFont val="Calibri"/>
      </rPr>
      <t>Ensure MariaDB is Bound to One or More Specific IP Addresses</t>
    </r>
  </si>
  <si>
    <r>
      <rPr>
        <sz val="11"/>
        <color rgb="FF000000"/>
        <rFont val="Calibri"/>
      </rPr>
      <t xml:space="preserve">For example, to have the MariaDB server only accept connections on a specific IPv4 address, add an entry similar to this under the </t>
    </r>
    <r>
      <rPr>
        <b/>
        <sz val="11"/>
        <color rgb="FF000000"/>
        <rFont val="Calibri"/>
      </rPr>
      <t>[mysqld]</t>
    </r>
    <r>
      <rPr>
        <sz val="11"/>
        <color rgb="FF000000"/>
        <rFont val="Calibri"/>
      </rPr>
      <t xml:space="preserve"> option group in MariaDB configuration files:</t>
    </r>
    <r>
      <rPr>
        <sz val="11"/>
        <color rgb="FF000000"/>
        <rFont val="Calibri"/>
      </rPr>
      <t xml:space="preserve">
</t>
    </r>
    <r>
      <rPr>
        <sz val="11"/>
        <color rgb="FF006096"/>
        <rFont val="Roboto Condensed"/>
      </rPr>
      <t>bind_address=192.0.2.24</t>
    </r>
    <r>
      <rPr>
        <sz val="11"/>
        <color rgb="FF006096"/>
        <rFont val="Roboto Condensed"/>
      </rPr>
      <t xml:space="preserve">
</t>
    </r>
    <r>
      <rPr>
        <sz val="11"/>
        <color rgb="FF000000"/>
        <rFont val="Calibri"/>
      </rPr>
      <t xml:space="preserve">
</t>
    </r>
    <r>
      <rPr>
        <sz val="11"/>
        <color rgb="FF000000"/>
        <rFont val="Calibri"/>
      </rPr>
      <t xml:space="preserve">This setting typically appears in /etc/mysql/mariadb.conf.d/50-server.cnf.In the case above, clients can connect to the server using </t>
    </r>
    <r>
      <rPr>
        <b/>
        <sz val="11"/>
        <color rgb="FF000000"/>
        <rFont val="Calibri"/>
      </rPr>
      <t>--host=192.0.2.24</t>
    </r>
    <r>
      <rPr>
        <sz val="11"/>
        <color rgb="FF000000"/>
        <rFont val="Calibri"/>
      </rPr>
      <t>. Connections on other server host addresses are not permitted.</t>
    </r>
    <r>
      <rPr>
        <sz val="11"/>
        <color rgb="FF000000"/>
        <rFont val="Calibri"/>
      </rPr>
      <t xml:space="preserve">
</t>
    </r>
    <r>
      <rPr>
        <sz val="11"/>
        <color rgb="FF000000"/>
        <rFont val="Calibri"/>
      </rPr>
      <t>To listen on multiple IP addresses, use a comma separated list for this option.  For example:</t>
    </r>
    <r>
      <rPr>
        <sz val="11"/>
        <color rgb="FF000000"/>
        <rFont val="Calibri"/>
      </rPr>
      <t xml:space="preserve">
</t>
    </r>
    <r>
      <rPr>
        <sz val="11"/>
        <color rgb="FF006096"/>
        <rFont val="Roboto Condensed"/>
      </rPr>
      <t>bind_address=192.0.2.24,10.1.3.100</t>
    </r>
    <r>
      <rPr>
        <sz val="11"/>
        <color rgb="FF006096"/>
        <rFont val="Roboto Condensed"/>
      </rPr>
      <t xml:space="preserve">
</t>
    </r>
    <r>
      <rPr>
        <sz val="11"/>
        <color rgb="FF000000"/>
        <rFont val="Calibri"/>
      </rPr>
      <t xml:space="preserve">
</t>
    </r>
    <r>
      <rPr>
        <sz val="11"/>
        <color rgb="FF000000"/>
        <rFont val="Calibri"/>
      </rPr>
      <t>configures MariaDB to listen on both 192.0.2.24 and 10.1.3.100.</t>
    </r>
  </si>
  <si>
    <r>
      <rPr>
        <sz val="11"/>
        <color rgb="FF000000"/>
        <rFont val="Calibri"/>
      </rPr>
      <t xml:space="preserve">By default, the MariaDB server accepts TCP/IP connections from MariaDB user accounts on all server host IPv6 and IPv4 interfaces. You can make this configuration more restrictive by setting the </t>
    </r>
    <r>
      <rPr>
        <b/>
        <sz val="11"/>
        <color rgb="FF000000"/>
        <rFont val="Calibri"/>
      </rPr>
      <t>bind_address</t>
    </r>
    <r>
      <rPr>
        <sz val="11"/>
        <color rgb="FF000000"/>
        <rFont val="Calibri"/>
      </rPr>
      <t xml:space="preserve"> configuration option to one or more specific IPv4 or IPv6 addresses so that the server only accepts TCP/IP connections on those addresses.</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</si>
  <si>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 'bind_address';</t>
    </r>
    <r>
      <rPr>
        <sz val="11"/>
        <color rgb="FF006096"/>
        <rFont val="Roboto Condensed"/>
      </rPr>
      <t xml:space="preserve">
</t>
    </r>
    <r>
      <rPr>
        <sz val="11"/>
        <color rgb="FF000000"/>
        <rFont val="Calibri"/>
      </rPr>
      <t xml:space="preserve">
</t>
    </r>
    <r>
      <rPr>
        <sz val="11"/>
        <color rgb="FF000000"/>
        <rFont val="Calibri"/>
      </rPr>
      <t xml:space="preserve">A </t>
    </r>
    <r>
      <rPr>
        <b/>
        <sz val="11"/>
        <color rgb="FF000000"/>
        <rFont val="Calibri"/>
      </rPr>
      <t>VARIABLE_VALUE</t>
    </r>
    <r>
      <rPr>
        <sz val="11"/>
        <color rgb="FF000000"/>
        <rFont val="Calibri"/>
      </rPr>
      <t xml:space="preserve"> that is empty, is "*", or is "::" implies a fail.</t>
    </r>
  </si>
  <si>
    <r>
      <rPr>
        <sz val="11"/>
        <color rgb="FF000000"/>
        <rFont val="Calibri"/>
      </rPr>
      <t>Not set. On some linux variants (Ubuntu, Debian), bind_address is set to 127.0.0.1.</t>
    </r>
  </si>
  <si>
    <t>2.10</t>
  </si>
  <si>
    <r>
      <rPr>
        <sz val="11"/>
        <rFont val="Calibri"/>
      </rPr>
      <t>Limit Accepted Transport Layer Security (TLS) Versions</t>
    </r>
  </si>
  <si>
    <r>
      <rPr>
        <sz val="11"/>
        <color rgb="FF000000"/>
        <rFont val="Calibri"/>
      </rPr>
      <t xml:space="preserve">Set the version(s) of TLS you wish to accept by setting the </t>
    </r>
    <r>
      <rPr>
        <b/>
        <sz val="11"/>
        <color rgb="FF000000"/>
        <rFont val="Calibri"/>
      </rPr>
      <t>tls_version</t>
    </r>
    <r>
      <rPr>
        <sz val="11"/>
        <color rgb="FF000000"/>
        <rFont val="Calibri"/>
      </rPr>
      <t xml:space="preserve"> option to a comma-separated (no whitespace) string in MariaDB configuration files.</t>
    </r>
    <r>
      <rPr>
        <sz val="11"/>
        <color rgb="FF000000"/>
        <rFont val="Calibri"/>
      </rPr>
      <t xml:space="preserve">
</t>
    </r>
    <r>
      <rPr>
        <sz val="11"/>
        <color rgb="FF000000"/>
        <rFont val="Calibri"/>
      </rPr>
      <t xml:space="preserve">For example, to only accept TLS 1.2 or 1.3 connections, set </t>
    </r>
    <r>
      <rPr>
        <b/>
        <sz val="11"/>
        <color rgb="FF000000"/>
        <rFont val="Calibri"/>
      </rPr>
      <t>tls_version</t>
    </r>
    <r>
      <rPr>
        <sz val="11"/>
        <color rgb="FF000000"/>
        <rFont val="Calibri"/>
      </rPr>
      <t xml:space="preserve"> likeso:</t>
    </r>
    <r>
      <rPr>
        <sz val="11"/>
        <color rgb="FF000000"/>
        <rFont val="Calibri"/>
      </rPr>
      <t xml:space="preserve">
</t>
    </r>
    <r>
      <rPr>
        <sz val="11"/>
        <color rgb="FF006096"/>
        <rFont val="Roboto Condensed"/>
      </rPr>
      <t>tls_version=TLSv1.2,TLSv1.3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with this setting, only clients that support the specified TLS version(s) are able to establish an encrypted connection to the server.</t>
    </r>
  </si>
  <si>
    <r>
      <rPr>
        <sz val="11"/>
        <color rgb="FF000000"/>
        <rFont val="Calibri"/>
      </rPr>
      <t>MariaDB supports multiple versions of TLS. The higher the version the stronger the security and/or better the performance.</t>
    </r>
  </si>
  <si>
    <r>
      <rPr>
        <sz val="11"/>
        <color rgb="FF000000"/>
        <rFont val="Calibri"/>
      </rPr>
      <t>Connections attempting to use an unsupported version of TLS will fail.</t>
    </r>
  </si>
  <si>
    <r>
      <rPr>
        <sz val="11"/>
        <color rgb="FF000000"/>
        <rFont val="Calibri"/>
      </rPr>
      <t>To list the versions of TLS the server accepts, run the following statement:</t>
    </r>
    <r>
      <rPr>
        <sz val="11"/>
        <color rgb="FF000000"/>
        <rFont val="Calibri"/>
      </rPr>
      <t xml:space="preserve">
</t>
    </r>
    <r>
      <rPr>
        <sz val="11"/>
        <color rgb="FF006096"/>
        <rFont val="Roboto Condensed"/>
      </rPr>
      <t>select @@tls_version;</t>
    </r>
    <r>
      <rPr>
        <sz val="11"/>
        <color rgb="FF006096"/>
        <rFont val="Roboto Condensed"/>
      </rPr>
      <t xml:space="preserve">
</t>
    </r>
    <r>
      <rPr>
        <sz val="11"/>
        <color rgb="FF000000"/>
        <rFont val="Calibri"/>
      </rPr>
      <t xml:space="preserve">
</t>
    </r>
    <r>
      <rPr>
        <sz val="11"/>
        <color rgb="FF000000"/>
        <rFont val="Calibri"/>
      </rPr>
      <t xml:space="preserve">If the list includes </t>
    </r>
    <r>
      <rPr>
        <b/>
        <sz val="11"/>
        <color rgb="FF000000"/>
        <rFont val="Calibri"/>
      </rPr>
      <t>TLSv1</t>
    </r>
    <r>
      <rPr>
        <sz val="11"/>
        <color rgb="FF000000"/>
        <rFont val="Calibri"/>
      </rPr>
      <t xml:space="preserve"> and/or </t>
    </r>
    <r>
      <rPr>
        <b/>
        <sz val="11"/>
        <color rgb="FF000000"/>
        <rFont val="Calibri"/>
      </rPr>
      <t>TLSv1.1</t>
    </r>
    <r>
      <rPr>
        <sz val="11"/>
        <color rgb="FF000000"/>
        <rFont val="Calibri"/>
      </rPr>
      <t>, this is a fail.</t>
    </r>
    <r>
      <rPr>
        <sz val="11"/>
        <color rgb="FF000000"/>
        <rFont val="Calibri"/>
      </rPr>
      <t xml:space="preserve">
</t>
    </r>
    <r>
      <rPr>
        <sz val="11"/>
        <color rgb="FF000000"/>
        <rFont val="Calibri"/>
      </rPr>
      <t>MariaDB negotiates to the highest version of TLS. If connections are using older TLS versions, those clients will need to be upgraded to newer MariaDB Connectors or community drivers that support newer versions of TLS.</t>
    </r>
  </si>
  <si>
    <r>
      <rPr>
        <sz val="11"/>
        <color rgb="FF000000"/>
        <rFont val="Calibri"/>
      </rPr>
      <t>TLSv1.1,TLSv1.2,TLSv1.3</t>
    </r>
  </si>
  <si>
    <t>2.11</t>
  </si>
  <si>
    <r>
      <rPr>
        <sz val="11"/>
        <rFont val="Calibri"/>
      </rPr>
      <t>Require Client-Side Certificates (X.509)</t>
    </r>
  </si>
  <si>
    <r>
      <rPr>
        <sz val="11"/>
        <color rgb="FF000000"/>
        <rFont val="Calibri"/>
      </rPr>
      <t xml:space="preserve">Create or Alter users using the </t>
    </r>
    <r>
      <rPr>
        <b/>
        <sz val="11"/>
        <color rgb="FF000000"/>
        <rFont val="Calibri"/>
      </rPr>
      <t>REQUIRE X509</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CREATE USER 'newuser2'@'%' IDENTIFIED BY &lt;password&gt; require x509;</t>
    </r>
    <r>
      <rPr>
        <sz val="11"/>
        <color rgb="FF006096"/>
        <rFont val="Roboto Condensed"/>
      </rPr>
      <t xml:space="preserve">
</t>
    </r>
    <r>
      <rPr>
        <sz val="11"/>
        <color rgb="FF000000"/>
        <rFont val="Calibri"/>
      </rPr>
      <t xml:space="preserve">
</t>
    </r>
    <r>
      <rPr>
        <sz val="11"/>
        <color rgb="FF000000"/>
        <rFont val="Calibri"/>
      </rPr>
      <t xml:space="preserve">For accounts created with a </t>
    </r>
    <r>
      <rPr>
        <b/>
        <sz val="11"/>
        <color rgb="FF000000"/>
        <rFont val="Calibri"/>
      </rPr>
      <t>REQUIRE X509</t>
    </r>
    <r>
      <rPr>
        <sz val="11"/>
        <color rgb="FF000000"/>
        <rFont val="Calibri"/>
      </rPr>
      <t xml:space="preserve"> clause, clients must specify at least </t>
    </r>
    <r>
      <rPr>
        <b/>
        <sz val="11"/>
        <color rgb="FF000000"/>
        <rFont val="Calibri"/>
      </rPr>
      <t>--ssl-cert</t>
    </r>
    <r>
      <rPr>
        <sz val="11"/>
        <color rgb="FF000000"/>
        <rFont val="Calibri"/>
      </rPr>
      <t xml:space="preserve"> and </t>
    </r>
    <r>
      <rPr>
        <b/>
        <sz val="11"/>
        <color rgb="FF000000"/>
        <rFont val="Calibri"/>
      </rPr>
      <t>--ssl-key</t>
    </r>
    <r>
      <rPr>
        <sz val="11"/>
        <color rgb="FF000000"/>
        <rFont val="Calibri"/>
      </rPr>
      <t xml:space="preserve">. In addition, </t>
    </r>
    <r>
      <rPr>
        <b/>
        <sz val="11"/>
        <color rgb="FF000000"/>
        <rFont val="Calibri"/>
      </rPr>
      <t>--ssl-ca</t>
    </r>
    <r>
      <rPr>
        <sz val="11"/>
        <color rgb="FF000000"/>
        <rFont val="Calibri"/>
      </rPr>
      <t xml:space="preserve"> (or </t>
    </r>
    <r>
      <rPr>
        <b/>
        <sz val="11"/>
        <color rgb="FF000000"/>
        <rFont val="Calibri"/>
      </rPr>
      <t>--ssl-capath</t>
    </r>
    <r>
      <rPr>
        <sz val="11"/>
        <color rgb="FF000000"/>
        <rFont val="Calibri"/>
      </rPr>
      <t>) is recommended so that the public certificate provided by the server can be verified.</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mysql --ssl-ca=ca.pem \</t>
    </r>
    <r>
      <rPr>
        <sz val="11"/>
        <color rgb="FF006096"/>
        <rFont val="Roboto Condensed"/>
      </rPr>
      <t xml:space="preserve">
</t>
    </r>
    <r>
      <rPr>
        <sz val="11"/>
        <color rgb="FF006096"/>
        <rFont val="Roboto Condensed"/>
      </rPr>
      <t xml:space="preserve">      --ssl-cert=client-cert.pem \</t>
    </r>
    <r>
      <rPr>
        <sz val="11"/>
        <color rgb="FF006096"/>
        <rFont val="Roboto Condensed"/>
      </rPr>
      <t xml:space="preserve">
</t>
    </r>
    <r>
      <rPr>
        <sz val="11"/>
        <color rgb="FF006096"/>
        <rFont val="Roboto Condensed"/>
      </rPr>
      <t xml:space="preserve">      --ssl-key=client-key.pem</t>
    </r>
    <r>
      <rPr>
        <sz val="11"/>
        <color rgb="FF006096"/>
        <rFont val="Roboto Condensed"/>
      </rPr>
      <t xml:space="preserve">
</t>
    </r>
  </si>
  <si>
    <r>
      <rPr>
        <sz val="11"/>
        <color rgb="FF000000"/>
        <rFont val="Calibri"/>
      </rPr>
      <t>Client-side certificates may be used as proof of identity.</t>
    </r>
  </si>
  <si>
    <r>
      <rPr>
        <sz val="11"/>
        <color rgb="FF000000"/>
        <rFont val="Calibri"/>
      </rPr>
      <t>Run the following statement</t>
    </r>
    <r>
      <rPr>
        <sz val="11"/>
        <color rgb="FF000000"/>
        <rFont val="Calibri"/>
      </rPr>
      <t xml:space="preserve">
</t>
    </r>
    <r>
      <rPr>
        <sz val="11"/>
        <color rgb="FF006096"/>
        <rFont val="Roboto Condensed"/>
      </rPr>
      <t>select user, host, ssl_type from mysql.user where user not in ('mysql', 'root', 'mariadb.sys');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ssl_type</t>
    </r>
    <r>
      <rPr>
        <sz val="11"/>
        <color rgb="FF000000"/>
        <rFont val="Calibri"/>
      </rPr>
      <t xml:space="preserve"> returns </t>
    </r>
    <r>
      <rPr>
        <b/>
        <sz val="11"/>
        <color rgb="FF000000"/>
        <rFont val="Calibri"/>
      </rPr>
      <t>X509</t>
    </r>
    <r>
      <rPr>
        <sz val="11"/>
        <color rgb="FF000000"/>
        <rFont val="Calibri"/>
      </rPr>
      <t>, client-side certificate details must be provided to connect.</t>
    </r>
  </si>
  <si>
    <t>2.12</t>
  </si>
  <si>
    <r>
      <rPr>
        <sz val="11"/>
        <rFont val="Calibri"/>
      </rPr>
      <t>Ensure Only Approved Ciphers are Used</t>
    </r>
  </si>
  <si>
    <r>
      <rPr>
        <sz val="11"/>
        <color rgb="FF000000"/>
        <rFont val="Calibri"/>
      </rPr>
      <t xml:space="preserve">Set </t>
    </r>
    <r>
      <rPr>
        <b/>
        <sz val="11"/>
        <color rgb="FF000000"/>
        <rFont val="Calibri"/>
      </rPr>
      <t>ssl_cipher</t>
    </r>
    <r>
      <rPr>
        <sz val="11"/>
        <color rgb="FF000000"/>
        <rFont val="Calibri"/>
      </rPr>
      <t xml:space="preserve"> to one or more approved cipher suites in your MariaDB configuration file, then restart MariaDB.</t>
    </r>
    <r>
      <rPr>
        <sz val="11"/>
        <color rgb="FF000000"/>
        <rFont val="Calibri"/>
      </rPr>
      <t xml:space="preserve">
</t>
    </r>
    <r>
      <rPr>
        <sz val="11"/>
        <color rgb="FF000000"/>
        <rFont val="Calibri"/>
      </rPr>
      <t>For example, set:</t>
    </r>
    <r>
      <rPr>
        <sz val="11"/>
        <color rgb="FF000000"/>
        <rFont val="Calibri"/>
      </rPr>
      <t xml:space="preserve">
</t>
    </r>
    <r>
      <rPr>
        <sz val="11"/>
        <color rgb="FF006096"/>
        <rFont val="Roboto Condensed"/>
      </rPr>
      <t>ssl_cipher='ECDHE-ECDSA-AES128-GCM-SHA256'</t>
    </r>
    <r>
      <rPr>
        <sz val="11"/>
        <color rgb="FF006096"/>
        <rFont val="Roboto Condensed"/>
      </rPr>
      <t xml:space="preserve">
</t>
    </r>
  </si>
  <si>
    <r>
      <rPr>
        <sz val="11"/>
        <color rgb="FF000000"/>
        <rFont val="Calibri"/>
      </rPr>
      <t>MariaDB supports multiple encryption ciphers. Ciphers can vary in strength, speed and overhead.</t>
    </r>
  </si>
  <si>
    <r>
      <rPr>
        <sz val="11"/>
        <color rgb="FF000000"/>
        <rFont val="Calibri"/>
      </rPr>
      <t>Connections attempting to use an unsupported cipher will fail.</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</si>
  <si>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 'ssl_cipher';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VARIABLE_VALUE</t>
    </r>
    <r>
      <rPr>
        <sz val="11"/>
        <color rgb="FF000000"/>
        <rFont val="Calibri"/>
      </rPr>
      <t xml:space="preserve"> is empty, or includes unapproved ciphers, this is a fail.</t>
    </r>
  </si>
  <si>
    <r>
      <rPr>
        <sz val="11"/>
        <color rgb="FF000000"/>
        <rFont val="Calibri"/>
      </rPr>
      <t>None</t>
    </r>
  </si>
  <si>
    <t>File Permissions</t>
  </si>
  <si>
    <t>3.1</t>
  </si>
  <si>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</si>
  <si>
    <r>
      <rPr>
        <sz val="11"/>
        <color rgb="FF000000"/>
        <rFont val="Calibri"/>
      </rPr>
      <t>Execute the following commands at a terminal prompt:</t>
    </r>
    <r>
      <rPr>
        <sz val="11"/>
        <color rgb="FF000000"/>
        <rFont val="Calibri"/>
      </rPr>
      <t xml:space="preserve">
</t>
    </r>
    <r>
      <rPr>
        <sz val="11"/>
        <color rgb="FF006096"/>
        <rFont val="Roboto Condensed"/>
      </rPr>
      <t>chmod 750 &lt;datadir&gt;</t>
    </r>
    <r>
      <rPr>
        <sz val="11"/>
        <color rgb="FF006096"/>
        <rFont val="Roboto Condensed"/>
      </rPr>
      <t xml:space="preserve">
</t>
    </r>
    <r>
      <rPr>
        <sz val="11"/>
        <color rgb="FF006096"/>
        <rFont val="Roboto Condensed"/>
      </rPr>
      <t>chown mysql:mysql &lt;datadir&gt;</t>
    </r>
    <r>
      <rPr>
        <sz val="11"/>
        <color rgb="FF006096"/>
        <rFont val="Roboto Condensed"/>
      </rPr>
      <t xml:space="preserve">
</t>
    </r>
  </si>
  <si>
    <r>
      <rPr>
        <sz val="11"/>
        <color rgb="FF000000"/>
        <rFont val="Calibri"/>
      </rPr>
      <t>The data directory is the location of the MariaDB databases.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</si>
  <si>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t>
    </r>
    <r>
      <rPr>
        <b/>
        <sz val="11"/>
        <color rgb="FF000000"/>
        <rFont val="Calibri"/>
      </rPr>
      <t>Value</t>
    </r>
    <r>
      <rPr>
        <sz val="11"/>
        <color rgb="FF000000"/>
        <rFont val="Calibri"/>
      </rPr>
      <t xml:space="preserve"> of </t>
    </r>
    <r>
      <rPr>
        <b/>
        <sz val="11"/>
        <color rgb="FF000000"/>
        <rFont val="Calibri"/>
      </rPr>
      <t>datadir</t>
    </r>
    <r>
      <rPr>
        <sz val="11"/>
        <color rgb="FF000000"/>
        <rFont val="Calibri"/>
      </rPr>
      <t xml:space="preserve">
</t>
    </r>
    <r>
      <rPr>
        <sz val="11"/>
        <color rgb="FF006096"/>
        <rFont val="Roboto Condensed"/>
      </rPr>
      <t>show variables where variable_name = 'datadir';</t>
    </r>
    <r>
      <rPr>
        <sz val="11"/>
        <color rgb="FF006096"/>
        <rFont val="Roboto Condensed"/>
      </rPr>
      <t xml:space="preserve">
</t>
    </r>
    <r>
      <rPr>
        <sz val="11"/>
        <color rgb="FF000000"/>
        <rFont val="Calibri"/>
      </rPr>
      <t>Or</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LIKE 'datadir';</t>
    </r>
    <r>
      <rPr>
        <sz val="11"/>
        <color rgb="FF006096"/>
        <rFont val="Roboto Condensed"/>
      </rPr>
      <t xml:space="preserve">
</t>
    </r>
    <r>
      <rPr>
        <sz val="11"/>
        <color rgb="FF000000"/>
        <rFont val="Calibri"/>
      </rPr>
      <t xml:space="preserve">
</t>
    </r>
    <r>
      <rPr>
        <sz val="11"/>
        <color rgb="FF000000"/>
        <rFont val="Calibri"/>
      </rPr>
      <t>- Execute the following command at a terminal prompt</t>
    </r>
    <r>
      <rPr>
        <sz val="11"/>
        <color rgb="FF000000"/>
        <rFont val="Calibri"/>
      </rPr>
      <t xml:space="preserve">
</t>
    </r>
    <r>
      <rPr>
        <sz val="11"/>
        <color rgb="FF006096"/>
        <rFont val="Roboto Condensed"/>
      </rPr>
      <t>sudo ls -ld &lt;datadir&gt; | grep "drwxr-x---.*mysql.*mysql"</t>
    </r>
    <r>
      <rPr>
        <sz val="11"/>
        <color rgb="FF006096"/>
        <rFont val="Roboto Condensed"/>
      </rPr>
      <t xml:space="preserve">
</t>
    </r>
    <r>
      <rPr>
        <sz val="11"/>
        <color rgb="FF000000"/>
        <rFont val="Calibri"/>
      </rPr>
      <t>Lack of output implies a fail.</t>
    </r>
  </si>
  <si>
    <t>3.2</t>
  </si>
  <si>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</si>
  <si>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</si>
  <si>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</si>
  <si>
    <r>
      <rPr>
        <sz val="11"/>
        <color rgb="FF000000"/>
        <rFont val="Calibri"/>
      </rPr>
      <t>Changing the permissions and ownership of the relay logs and binary log files might have impact on external tools.</t>
    </r>
    <r>
      <rPr>
        <sz val="11"/>
        <color rgb="FF000000"/>
        <rFont val="Calibri"/>
      </rPr>
      <t xml:space="preserve">
</t>
    </r>
    <r>
      <rPr>
        <sz val="11"/>
        <color rgb="FF000000"/>
        <rFont val="Calibri"/>
      </rPr>
      <t>If the permissions on the relay logs and binary log files are accidentally changed to exclude the user account which is used to run the MariaDB service, then this might break replication.</t>
    </r>
    <r>
      <rPr>
        <sz val="11"/>
        <color rgb="FF000000"/>
        <rFont val="Calibri"/>
      </rPr>
      <t xml:space="preserve">
</t>
    </r>
    <r>
      <rPr>
        <sz val="11"/>
        <color rgb="FF000000"/>
        <rFont val="Calibri"/>
      </rPr>
      <t>The binary log file can be used for point-in-time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</si>
  <si>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log_bin_basename</t>
    </r>
    <r>
      <rPr>
        <sz val="11"/>
        <color rgb="FF000000"/>
        <rFont val="Calibri"/>
      </rPr>
      <t>:</t>
    </r>
    <r>
      <rPr>
        <sz val="11"/>
        <color rgb="FF000000"/>
        <rFont val="Calibri"/>
      </rPr>
      <t xml:space="preserve">
</t>
    </r>
    <r>
      <rPr>
        <sz val="11"/>
        <color rgb="FF006096"/>
        <rFont val="Roboto Condensed"/>
      </rPr>
      <t>show variables like 'log_bin_basename';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sz val="11"/>
        <color rgb="FF000000"/>
        <rFont val="Calibri"/>
      </rPr>
      <t>log_bin_basename.*</t>
    </r>
    <r>
      <rPr>
        <sz val="11"/>
        <color rgb="FF000000"/>
        <rFont val="Calibri"/>
      </rPr>
      <t xml:space="preserve"> file permissions:</t>
    </r>
    <r>
      <rPr>
        <sz val="11"/>
        <color rgb="FF000000"/>
        <rFont val="Calibri"/>
      </rPr>
      <t xml:space="preserve">
</t>
    </r>
    <r>
      <rPr>
        <sz val="11"/>
        <color rgb="FF006096"/>
        <rFont val="Roboto Condensed"/>
      </rPr>
      <t>ls -l | egrep '^-(?![r|w]{2}-[r|w]{2}----.*mysql\s*mysql).*&lt;log_bin_basename&gt;.*$'</t>
    </r>
    <r>
      <rPr>
        <sz val="11"/>
        <color rgb="FF006096"/>
        <rFont val="Roboto Condensed"/>
      </rPr>
      <t xml:space="preserve">
</t>
    </r>
    <r>
      <rPr>
        <sz val="11"/>
        <color rgb="FF000000"/>
        <rFont val="Calibri"/>
      </rPr>
      <t>Lack of output implies compliance.</t>
    </r>
  </si>
  <si>
    <t>3.3</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</si>
  <si>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</si>
  <si>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600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</si>
  <si>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r>
      <rPr>
        <sz val="11"/>
        <color rgb="FF000000"/>
        <rFont val="Calibri"/>
      </rPr>
      <t xml:space="preserve">
</t>
    </r>
    <r>
      <rPr>
        <sz val="11"/>
        <color rgb="FF000000"/>
        <rFont val="Calibri"/>
      </rPr>
      <t xml:space="preserve">Much of the information about the state of MariaDB exists in MariaDB, the MariaDB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In cases where the information you need is within a running MariaDB, use these methods as they are more secure as they do not require OS login and access.</t>
    </r>
  </si>
  <si>
    <r>
      <rPr>
        <sz val="11"/>
        <color rgb="FF000000"/>
        <rFont val="Calibri"/>
      </rPr>
      <t>Changing the permissions of the error log files might have impact on monitoring tools which use an error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</si>
  <si>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log_error</t>
    </r>
    <r>
      <rPr>
        <sz val="11"/>
        <color rgb="FF000000"/>
        <rFont val="Calibri"/>
      </rPr>
      <t>:</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i/>
        <sz val="11"/>
        <color rgb="FF000000"/>
        <rFont val="Calibri"/>
      </rPr>
      <t>&lt;log_error&gt;</t>
    </r>
    <r>
      <rPr>
        <b/>
        <sz val="11"/>
        <color rgb="FF000000"/>
        <rFont val="Calibri"/>
      </rPr>
      <t>.*</t>
    </r>
    <r>
      <rPr>
        <sz val="11"/>
        <color rgb="FF000000"/>
        <rFont val="Calibri"/>
      </rPr>
      <t xml:space="preserve"> file permissions:</t>
    </r>
    <r>
      <rPr>
        <sz val="11"/>
        <color rgb="FF000000"/>
        <rFont val="Calibri"/>
      </rPr>
      <t xml:space="preserve">
</t>
    </r>
    <r>
      <rPr>
        <sz val="11"/>
        <color rgb="FF006096"/>
        <rFont val="Roboto Condensed"/>
      </rPr>
      <t>ls -l /var/log/mysql/mariadb.err | grep '^-rw-------.*mysql.*mysql.*$'</t>
    </r>
    <r>
      <rPr>
        <sz val="11"/>
        <color rgb="FF006096"/>
        <rFont val="Roboto Condensed"/>
      </rPr>
      <t xml:space="preserve">
</t>
    </r>
    <r>
      <rPr>
        <sz val="11"/>
        <color rgb="FF000000"/>
        <rFont val="Calibri"/>
      </rPr>
      <t>Lack of output implies a fail.</t>
    </r>
  </si>
  <si>
    <t>3.4</t>
  </si>
  <si>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</si>
  <si>
    <r>
      <rPr>
        <sz val="11"/>
        <color rgb="FF000000"/>
        <rFont val="Calibri"/>
      </rPr>
      <t xml:space="preserve">Set slow query log to OFF (instead use </t>
    </r>
    <r>
      <rPr>
        <b/>
        <sz val="11"/>
        <color rgb="FF000000"/>
        <rFont val="Calibri"/>
      </rPr>
      <t>SYS</t>
    </r>
    <r>
      <rPr>
        <sz val="11"/>
        <color rgb="FF000000"/>
        <rFont val="Calibri"/>
      </rPr>
      <t xml:space="preserve"> schema views or query </t>
    </r>
    <r>
      <rPr>
        <b/>
        <sz val="11"/>
        <color rgb="FF000000"/>
        <rFont val="Calibri"/>
      </rPr>
      <t>Performance_Schema</t>
    </r>
    <r>
      <rPr>
        <sz val="11"/>
        <color rgb="FF000000"/>
        <rFont val="Calibri"/>
      </rPr>
      <t>)</t>
    </r>
    <r>
      <rPr>
        <sz val="11"/>
        <color rgb="FF000000"/>
        <rFont val="Calibri"/>
      </rPr>
      <t xml:space="preserve">
</t>
    </r>
    <r>
      <rPr>
        <sz val="11"/>
        <color rgb="FF006096"/>
        <rFont val="Roboto Condensed"/>
      </rPr>
      <t>SET PERSIST slow_query_log = OFF;</t>
    </r>
    <r>
      <rPr>
        <sz val="11"/>
        <color rgb="FF006096"/>
        <rFont val="Roboto Condensed"/>
      </rPr>
      <t xml:space="preserve">
</t>
    </r>
    <r>
      <rPr>
        <sz val="11"/>
        <color rgb="FF000000"/>
        <rFont val="Calibri"/>
      </rPr>
      <t xml:space="preserve">
</t>
    </r>
    <r>
      <rPr>
        <sz val="11"/>
        <color rgb="FF000000"/>
        <rFont val="Calibri"/>
      </rPr>
      <t>If slow query is enabled, execute the following command to correct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</si>
  <si>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r>
      <rPr>
        <sz val="11"/>
        <color rgb="FF000000"/>
        <rFont val="Calibri"/>
      </rPr>
      <t xml:space="preserve">
</t>
    </r>
    <r>
      <rPr>
        <sz val="11"/>
        <color rgb="FF000000"/>
        <rFont val="Calibri"/>
      </rPr>
      <t xml:space="preserve">Much of the information about the state of MariaDB exists in MariaDB, the MariaDB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MariaDB that is more secure as it does not require OS access. If you are not going to use log files it is best to first disable (don’t enable) and remove any prior logs.</t>
    </r>
  </si>
  <si>
    <r>
      <rPr>
        <sz val="11"/>
        <color rgb="FF000000"/>
        <rFont val="Calibri"/>
      </rPr>
      <t>Changing the permissions of the log files may impact monitoring tools which use a log file adapter. Also, the slow query log can be used for performance analysis by application developers.</t>
    </r>
    <r>
      <rPr>
        <sz val="11"/>
        <color rgb="FF000000"/>
        <rFont val="Calibri"/>
      </rPr>
      <t xml:space="preserve">
</t>
    </r>
    <r>
      <rPr>
        <sz val="11"/>
        <color rgb="FF000000"/>
        <rFont val="Calibri"/>
      </rPr>
      <t xml:space="preserve">The information about the performance exists in MariaDB </t>
    </r>
    <r>
      <rPr>
        <b/>
        <sz val="11"/>
        <color rgb="FF000000"/>
        <rFont val="Calibri"/>
      </rPr>
      <t>performance_schema</t>
    </r>
    <r>
      <rPr>
        <sz val="11"/>
        <color rgb="FF000000"/>
        <rFont val="Calibri"/>
      </rPr>
      <t xml:space="preserve"> or </t>
    </r>
    <r>
      <rPr>
        <b/>
        <sz val="11"/>
        <color rgb="FF000000"/>
        <rFont val="Calibri"/>
      </rPr>
      <t>sys</t>
    </r>
    <r>
      <rPr>
        <sz val="11"/>
        <color rgb="FF000000"/>
        <rFont val="Calibri"/>
      </rPr>
      <t xml:space="preserve"> schema views. In cases where the information you need is within a running MariaDB, disable the slow query log and instead use these methods as they are more secure and do not require OS login and access.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</si>
  <si>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slow_query_log</t>
    </r>
    <r>
      <rPr>
        <sz val="11"/>
        <color rgb="FF000000"/>
        <rFont val="Calibri"/>
      </rPr>
      <t>:</t>
    </r>
    <r>
      <rPr>
        <sz val="11"/>
        <color rgb="FF000000"/>
        <rFont val="Calibri"/>
      </rPr>
      <t xml:space="preserve">
</t>
    </r>
    <r>
      <rPr>
        <sz val="11"/>
        <color rgb="FF006096"/>
        <rFont val="Roboto Condensed"/>
      </rPr>
      <t>show variables like 'slow_query_log';</t>
    </r>
    <r>
      <rPr>
        <sz val="11"/>
        <color rgb="FF006096"/>
        <rFont val="Roboto Condensed"/>
      </rPr>
      <t xml:space="preserve">
</t>
    </r>
    <r>
      <rPr>
        <sz val="11"/>
        <color rgb="FF000000"/>
        <rFont val="Calibri"/>
      </rPr>
      <t xml:space="preserve">
</t>
    </r>
    <r>
      <rPr>
        <sz val="11"/>
        <color rgb="FF000000"/>
        <rFont val="Calibri"/>
      </rPr>
      <t>Best for the slow query log to be disabled indicated by OFF.</t>
    </r>
    <r>
      <rPr>
        <sz val="11"/>
        <color rgb="FF000000"/>
        <rFont val="Calibri"/>
      </rPr>
      <t xml:space="preserve">
</t>
    </r>
    <r>
      <rPr>
        <sz val="11"/>
        <color rgb="FF000000"/>
        <rFont val="Calibri"/>
      </rPr>
      <t xml:space="preserve">-  Execute the following SQL statement to determine the location of </t>
    </r>
    <r>
      <rPr>
        <b/>
        <sz val="11"/>
        <color rgb="FF000000"/>
        <rFont val="Calibri"/>
      </rPr>
      <t>slow_query_log_file</t>
    </r>
    <r>
      <rPr>
        <sz val="11"/>
        <color rgb="FF000000"/>
        <rFont val="Calibri"/>
      </rPr>
      <t>:</t>
    </r>
    <r>
      <rPr>
        <sz val="11"/>
        <color rgb="FF000000"/>
        <rFont val="Calibri"/>
      </rPr>
      <t xml:space="preserve">
</t>
    </r>
    <r>
      <rPr>
        <sz val="11"/>
        <color rgb="FF006096"/>
        <rFont val="Roboto Condensed"/>
      </rPr>
      <t>show variables like 'slow_query_log_file';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&lt;slow_query_log_file&gt;.*</t>
    </r>
    <r>
      <rPr>
        <sz val="11"/>
        <color rgb="FF000000"/>
        <rFont val="Calibri"/>
      </rPr>
      <t xml:space="preserve"> file permissions:</t>
    </r>
    <r>
      <rPr>
        <sz val="11"/>
        <color rgb="FF000000"/>
        <rFont val="Calibri"/>
      </rPr>
      <t xml:space="preserve">
</t>
    </r>
    <r>
      <rPr>
        <sz val="11"/>
        <color rgb="FF006096"/>
        <rFont val="Roboto Condensed"/>
      </rPr>
      <t>ls -l | egrep '^-(?![r|w]{2}-[r|w]{2}----.*mysql\s*mysql).*&lt;slow_query_log_file&gt;.*$'</t>
    </r>
    <r>
      <rPr>
        <sz val="11"/>
        <color rgb="FF006096"/>
        <rFont val="Roboto Condensed"/>
      </rPr>
      <t xml:space="preserve">
</t>
    </r>
    <r>
      <rPr>
        <sz val="11"/>
        <color rgb="FF000000"/>
        <rFont val="Calibri"/>
      </rPr>
      <t xml:space="preserve">
</t>
    </r>
    <r>
      <rPr>
        <sz val="11"/>
        <color rgb="FF000000"/>
        <rFont val="Calibri"/>
      </rPr>
      <t>If the slow query log is enabled, lack of output implies compliance.</t>
    </r>
    <r>
      <rPr>
        <sz val="11"/>
        <color rgb="FF000000"/>
        <rFont val="Calibri"/>
      </rPr>
      <t xml:space="preserve">
</t>
    </r>
    <r>
      <rPr>
        <sz val="11"/>
        <color rgb="FF000000"/>
        <rFont val="Calibri"/>
      </rPr>
      <t>If the slow query log is disabled, remove any old slow query log files.</t>
    </r>
  </si>
  <si>
    <r>
      <rPr>
        <sz val="11"/>
        <color rgb="FF000000"/>
        <rFont val="Calibri"/>
      </rPr>
      <t>Slow query log is off by default.</t>
    </r>
  </si>
  <si>
    <t>3.5</t>
  </si>
  <si>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</si>
  <si>
    <r>
      <rPr>
        <sz val="11"/>
        <color rgb="FF000000"/>
        <rFont val="Calibri"/>
      </rPr>
      <t>MariaDB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</si>
  <si>
    <r>
      <rPr>
        <sz val="11"/>
        <color rgb="FF000000"/>
        <rFont val="Calibri"/>
      </rPr>
      <t>If the permissions on the relay logs and binary log files are accidentally changed to exclude the user account which is used to run the MariaDB service, then this might break replication.</t>
    </r>
    <r>
      <rPr>
        <sz val="11"/>
        <color rgb="FF000000"/>
        <rFont val="Calibri"/>
      </rPr>
      <t xml:space="preserve">
</t>
    </r>
    <r>
      <rPr>
        <sz val="11"/>
        <color rgb="FF000000"/>
        <rFont val="Calibri"/>
      </rPr>
      <t>The binary log file can be used for point in 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</si>
  <si>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relay_log_basename</t>
    </r>
    <r>
      <rPr>
        <sz val="11"/>
        <color rgb="FF000000"/>
        <rFont val="Calibri"/>
      </rPr>
      <t>:</t>
    </r>
    <r>
      <rPr>
        <sz val="11"/>
        <color rgb="FF000000"/>
        <rFont val="Calibri"/>
      </rPr>
      <t xml:space="preserve">
</t>
    </r>
    <r>
      <rPr>
        <sz val="11"/>
        <color rgb="FF006096"/>
        <rFont val="Roboto Condensed"/>
      </rPr>
      <t>show variables like 'relay_log_basename';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&lt;relay_log_basename&gt;.*</t>
    </r>
    <r>
      <rPr>
        <sz val="11"/>
        <color rgb="FF000000"/>
        <rFont val="Calibri"/>
      </rPr>
      <t xml:space="preserve"> file permissions:</t>
    </r>
    <r>
      <rPr>
        <sz val="11"/>
        <color rgb="FF000000"/>
        <rFont val="Calibri"/>
      </rPr>
      <t xml:space="preserve">
</t>
    </r>
    <r>
      <rPr>
        <sz val="11"/>
        <color rgb="FF006096"/>
        <rFont val="Roboto Condensed"/>
      </rPr>
      <t>ls -l | egrep '^-(?![r|w]{2}-[r|w]{2}----.*mysql\s*mysql).*&lt;relay_log_basename&gt;.*$'</t>
    </r>
    <r>
      <rPr>
        <sz val="11"/>
        <color rgb="FF006096"/>
        <rFont val="Roboto Condensed"/>
      </rPr>
      <t xml:space="preserve">
</t>
    </r>
    <r>
      <rPr>
        <sz val="11"/>
        <color rgb="FF000000"/>
        <rFont val="Calibri"/>
      </rPr>
      <t>Lack of output implies compliance.</t>
    </r>
  </si>
  <si>
    <r>
      <rPr>
        <b/>
        <i/>
        <sz val="11"/>
        <color rgb="FF000000"/>
        <rFont val="Calibri"/>
      </rPr>
      <t>&lt;datadir&gt;</t>
    </r>
    <r>
      <rPr>
        <sz val="11"/>
        <color rgb="FF000000"/>
        <rFont val="Calibri"/>
      </rPr>
      <t xml:space="preserve"> + '/' + </t>
    </r>
    <r>
      <rPr>
        <b/>
        <i/>
        <sz val="11"/>
        <color rgb="FF000000"/>
        <rFont val="Calibri"/>
      </rPr>
      <t>&lt;hostname&gt;</t>
    </r>
    <r>
      <rPr>
        <sz val="11"/>
        <color rgb="FF000000"/>
        <rFont val="Calibri"/>
      </rPr>
      <t xml:space="preserve"> + '-relay-bin'</t>
    </r>
  </si>
  <si>
    <t>3.6</t>
  </si>
  <si>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</si>
  <si>
    <r>
      <rPr>
        <sz val="11"/>
        <color rgb="FF000000"/>
        <rFont val="Calibri"/>
      </rPr>
      <t xml:space="preserve">If you can, use MariaDB </t>
    </r>
    <r>
      <rPr>
        <b/>
        <sz val="11"/>
        <color rgb="FF000000"/>
        <rFont val="Calibri"/>
      </rPr>
      <t>SYS</t>
    </r>
    <r>
      <rPr>
        <sz val="11"/>
        <color rgb="FF000000"/>
        <rFont val="Calibri"/>
      </rPr>
      <t xml:space="preserve">, </t>
    </r>
    <r>
      <rPr>
        <b/>
        <sz val="11"/>
        <color rgb="FF000000"/>
        <rFont val="Calibri"/>
      </rPr>
      <t>PERFORMANCE_SCHEMA</t>
    </r>
    <r>
      <rPr>
        <sz val="11"/>
        <color rgb="FF000000"/>
        <rFont val="Calibri"/>
      </rPr>
      <t>, or MariaDBL Auditing as these are more secure options.</t>
    </r>
    <r>
      <rPr>
        <sz val="11"/>
        <color rgb="FF000000"/>
        <rFont val="Calibri"/>
      </rPr>
      <t xml:space="preserve">
</t>
    </r>
    <r>
      <rPr>
        <sz val="11"/>
        <color rgb="FF000000"/>
        <rFont val="Calibri"/>
      </rPr>
      <t xml:space="preserve">By default the </t>
    </r>
    <r>
      <rPr>
        <b/>
        <sz val="11"/>
        <color rgb="FF000000"/>
        <rFont val="Calibri"/>
      </rPr>
      <t>general_log</t>
    </r>
    <r>
      <rPr>
        <sz val="11"/>
        <color rgb="FF000000"/>
        <rFont val="Calibri"/>
      </rPr>
      <t xml:space="preserve"> is disabled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It's most secure to disable the </t>
    </r>
    <r>
      <rPr>
        <b/>
        <sz val="11"/>
        <color rgb="FF000000"/>
        <rFont val="Calibri"/>
      </rPr>
      <t>general_log</t>
    </r>
    <r>
      <rPr>
        <sz val="11"/>
        <color rgb="FF000000"/>
        <rFont val="Calibri"/>
      </rPr>
      <t>.</t>
    </r>
    <r>
      <rPr>
        <sz val="11"/>
        <color rgb="FF000000"/>
        <rFont val="Calibri"/>
      </rPr>
      <t xml:space="preserve">
</t>
    </r>
    <r>
      <rPr>
        <sz val="11"/>
        <color rgb="FF000000"/>
        <rFont val="Calibri"/>
      </rPr>
      <t xml:space="preserve">To disable the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SET PERSIST @@GENERAL_LOG=OFF;</t>
    </r>
    <r>
      <rPr>
        <sz val="11"/>
        <color rgb="FF006096"/>
        <rFont val="Roboto Condensed"/>
      </rPr>
      <t xml:space="preserve">
</t>
    </r>
    <r>
      <rPr>
        <sz val="11"/>
        <color rgb="FF000000"/>
        <rFont val="Calibri"/>
      </rPr>
      <t xml:space="preserve">
</t>
    </r>
    <r>
      <rPr>
        <sz val="11"/>
        <color rgb="FF000000"/>
        <rFont val="Calibri"/>
      </rPr>
      <t xml:space="preserve">If you must use </t>
    </r>
    <r>
      <rPr>
        <b/>
        <sz val="11"/>
        <color rgb="FF000000"/>
        <rFont val="Calibri"/>
      </rPr>
      <t>general_log</t>
    </r>
    <r>
      <rPr>
        <sz val="11"/>
        <color rgb="FF000000"/>
        <rFont val="Calibri"/>
      </rPr>
      <t xml:space="preserve"> then assure the permissions are correct.  Execute the following command for each log file location requiring corrected permissions and ownership:</t>
    </r>
    <r>
      <rPr>
        <sz val="11"/>
        <color rgb="FF000000"/>
        <rFont val="Calibri"/>
      </rPr>
      <t xml:space="preserve">
</t>
    </r>
    <r>
      <rPr>
        <sz val="11"/>
        <color rgb="FF006096"/>
        <rFont val="Roboto Condensed"/>
      </rPr>
      <t>chmod 600 &lt;general_log_file&gt;</t>
    </r>
    <r>
      <rPr>
        <sz val="11"/>
        <color rgb="FF006096"/>
        <rFont val="Roboto Condensed"/>
      </rPr>
      <t xml:space="preserve">
</t>
    </r>
    <r>
      <rPr>
        <sz val="11"/>
        <color rgb="FF006096"/>
        <rFont val="Roboto Condensed"/>
      </rPr>
      <t>chown mysql:mysql &lt;general_log_file&gt;</t>
    </r>
    <r>
      <rPr>
        <sz val="11"/>
        <color rgb="FF006096"/>
        <rFont val="Roboto Condensed"/>
      </rPr>
      <t xml:space="preserve">
</t>
    </r>
  </si>
  <si>
    <r>
      <rPr>
        <sz val="11"/>
        <color rgb="FF000000"/>
        <rFont val="Calibri"/>
      </rPr>
      <t>MariaDB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MariaDB user. Additionally, using secure key management and at rest MariaDB encryption can further protect data from OS users.</t>
    </r>
    <r>
      <rPr>
        <sz val="11"/>
        <color rgb="FF000000"/>
        <rFont val="Calibri"/>
      </rPr>
      <t xml:space="preserve">
</t>
    </r>
    <r>
      <rPr>
        <sz val="11"/>
        <color rgb="FF000000"/>
        <rFont val="Calibri"/>
      </rPr>
      <t xml:space="preserve">Much of the information about the state of MariaDB exists in MariaDB, the MariaDB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MySQL that is more secure as it does not require OS access. If you are not going to use log files it is best to first disable (don’t enable) and remove any prior logs.</t>
    </r>
  </si>
  <si>
    <r>
      <rPr>
        <sz val="11"/>
        <color rgb="FF000000"/>
        <rFont val="Calibri"/>
      </rPr>
      <t>Changing the permissions of the general log files may impact monitoring tools which use a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</si>
  <si>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Values of </t>
    </r>
    <r>
      <rPr>
        <b/>
        <sz val="11"/>
        <color rgb="FF000000"/>
        <rFont val="Calibri"/>
      </rPr>
      <t>general_log</t>
    </r>
    <r>
      <rPr>
        <sz val="11"/>
        <color rgb="FF000000"/>
        <rFont val="Calibri"/>
      </rPr>
      <t xml:space="preserve"> and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select @@general_log, @@general_log_file;</t>
    </r>
    <r>
      <rPr>
        <sz val="11"/>
        <color rgb="FF006096"/>
        <rFont val="Roboto Condensed"/>
      </rPr>
      <t xml:space="preserve">
</t>
    </r>
    <r>
      <rPr>
        <sz val="11"/>
        <color rgb="FF000000"/>
        <rFont val="Calibri"/>
      </rPr>
      <t xml:space="preserve">With a </t>
    </r>
    <r>
      <rPr>
        <b/>
        <sz val="11"/>
        <color rgb="FF000000"/>
        <rFont val="Calibri"/>
      </rPr>
      <t>general_log</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indicates the log is disabled.  If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it is enabled.</t>
    </r>
    <r>
      <rPr>
        <sz val="11"/>
        <color rgb="FF000000"/>
        <rFont val="Calibri"/>
      </rPr>
      <t xml:space="preserve">
</t>
    </r>
    <r>
      <rPr>
        <sz val="11"/>
        <color rgb="FF000000"/>
        <rFont val="Calibri"/>
      </rPr>
      <t xml:space="preserve">- Whether the value is </t>
    </r>
    <r>
      <rPr>
        <b/>
        <sz val="11"/>
        <color rgb="FF000000"/>
        <rFont val="Calibri"/>
      </rPr>
      <t>0</t>
    </r>
    <r>
      <rPr>
        <sz val="11"/>
        <color rgb="FF000000"/>
        <rFont val="Calibri"/>
      </rPr>
      <t xml:space="preserve">, </t>
    </r>
    <r>
      <rPr>
        <b/>
        <sz val="11"/>
        <color rgb="FF000000"/>
        <rFont val="Calibri"/>
      </rPr>
      <t>OFF</t>
    </r>
    <r>
      <rPr>
        <sz val="11"/>
        <color rgb="FF000000"/>
        <rFont val="Calibri"/>
      </rPr>
      <t xml:space="preserve">,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execute the following command at a terminal prompt to list non-compliant </t>
    </r>
    <r>
      <rPr>
        <b/>
        <i/>
        <sz val="11"/>
        <color rgb="FF000000"/>
        <rFont val="Calibri"/>
      </rPr>
      <t>&lt;general_log_file&gt;.*</t>
    </r>
    <r>
      <rPr>
        <sz val="11"/>
        <color rgb="FF000000"/>
        <rFont val="Calibri"/>
      </rPr>
      <t xml:space="preserve"> file permissions:</t>
    </r>
    <r>
      <rPr>
        <sz val="11"/>
        <color rgb="FF000000"/>
        <rFont val="Calibri"/>
      </rPr>
      <t xml:space="preserve">
</t>
    </r>
    <r>
      <rPr>
        <sz val="11"/>
        <color rgb="FF006096"/>
        <rFont val="Roboto Condensed"/>
      </rPr>
      <t>ls -l &lt;general_log_file&gt;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(disabled) and the log file exists, remove the old general log file.</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(enabled) review the permissions</t>
    </r>
    <r>
      <rPr>
        <sz val="11"/>
        <color rgb="FF000000"/>
        <rFont val="Calibri"/>
      </rPr>
      <t xml:space="preserve">
</t>
    </r>
    <r>
      <rPr>
        <sz val="11"/>
        <color rgb="FF006096"/>
        <rFont val="Roboto Condensed"/>
      </rPr>
      <t>ls -l &lt;general_log_file&gt; grep '^-rw-------.*mysql.*mysql'</t>
    </r>
    <r>
      <rPr>
        <sz val="11"/>
        <color rgb="FF006096"/>
        <rFont val="Roboto Condensed"/>
      </rPr>
      <t xml:space="preserve">
</t>
    </r>
    <r>
      <rPr>
        <sz val="11"/>
        <color rgb="FF000000"/>
        <rFont val="Calibri"/>
      </rPr>
      <t xml:space="preserve">
</t>
    </r>
    <r>
      <rPr>
        <sz val="11"/>
        <color rgb="FF000000"/>
        <rFont val="Calibri"/>
      </rPr>
      <t>Lack of output implies compliance.</t>
    </r>
  </si>
  <si>
    <r>
      <rPr>
        <sz val="11"/>
        <color rgb="FF000000"/>
        <rFont val="Calibri"/>
      </rPr>
      <t xml:space="preserve">The variable </t>
    </r>
    <r>
      <rPr>
        <b/>
        <sz val="11"/>
        <color rgb="FF000000"/>
        <rFont val="Calibri"/>
      </rPr>
      <t>general_log</t>
    </r>
    <r>
      <rPr>
        <sz val="11"/>
        <color rgb="FF000000"/>
        <rFont val="Calibri"/>
      </rPr>
      <t xml:space="preserve"> is set to </t>
    </r>
    <r>
      <rPr>
        <b/>
        <sz val="11"/>
        <color rgb="FF000000"/>
        <rFont val="Calibri"/>
      </rPr>
      <t>OFF</t>
    </r>
    <r>
      <rPr>
        <sz val="11"/>
        <color rgb="FF000000"/>
        <rFont val="Calibri"/>
      </rPr>
      <t xml:space="preserve"> by default.The variable </t>
    </r>
    <r>
      <rPr>
        <b/>
        <sz val="11"/>
        <color rgb="FF000000"/>
        <rFont val="Calibri"/>
      </rPr>
      <t>general_log_file</t>
    </r>
    <r>
      <rPr>
        <sz val="11"/>
        <color rgb="FF000000"/>
        <rFont val="Calibri"/>
      </rPr>
      <t xml:space="preserve"> is set to </t>
    </r>
    <r>
      <rPr>
        <b/>
        <i/>
        <sz val="11"/>
        <color rgb="FF000000"/>
        <rFont val="Calibri"/>
      </rPr>
      <t>&lt;host_name&gt;</t>
    </r>
    <r>
      <rPr>
        <b/>
        <sz val="11"/>
        <color rgb="FF000000"/>
        <rFont val="Calibri"/>
      </rPr>
      <t>.log</t>
    </r>
    <r>
      <rPr>
        <sz val="11"/>
        <color rgb="FF000000"/>
        <rFont val="Calibri"/>
      </rPr>
      <t xml:space="preserve"> by default.</t>
    </r>
  </si>
  <si>
    <t>3.7</t>
  </si>
  <si>
    <r>
      <rPr>
        <sz val="11"/>
        <rFont val="Calibri"/>
      </rPr>
      <t>Ensure SSL Key Files Have Appropriate Permissions</t>
    </r>
  </si>
  <si>
    <r>
      <rPr>
        <sz val="11"/>
        <color rgb="FF000000"/>
        <rFont val="Calibri"/>
      </rPr>
      <t>Execute the following commands at a terminal prompt to remediate these settings using the Value from the audit procedure:</t>
    </r>
    <r>
      <rPr>
        <sz val="11"/>
        <color rgb="FF000000"/>
        <rFont val="Calibri"/>
      </rPr>
      <t xml:space="preserve">
</t>
    </r>
    <r>
      <rPr>
        <sz val="11"/>
        <color rgb="FF006096"/>
        <rFont val="Roboto Condensed"/>
      </rPr>
      <t>chown mysql:mysql &lt;ssl_file&gt;</t>
    </r>
    <r>
      <rPr>
        <sz val="11"/>
        <color rgb="FF006096"/>
        <rFont val="Roboto Condensed"/>
      </rPr>
      <t xml:space="preserve">
</t>
    </r>
    <r>
      <rPr>
        <sz val="11"/>
        <color rgb="FF006096"/>
        <rFont val="Roboto Condensed"/>
      </rPr>
      <t>chmod 400 &lt;ssl_file&gt;</t>
    </r>
    <r>
      <rPr>
        <sz val="11"/>
        <color rgb="FF006096"/>
        <rFont val="Roboto Condensed"/>
      </rPr>
      <t xml:space="preserve">
</t>
    </r>
  </si>
  <si>
    <r>
      <rPr>
        <sz val="11"/>
        <color rgb="FF000000"/>
        <rFont val="Calibri"/>
      </rPr>
      <t>When configured to use SSL/TLS, MariaDB relies on Secure Sockets Layer (SSL) key files, which are stored on the host's filesystem. These SSL key files are subject to the host's permissions and ownership structure.</t>
    </r>
    <r>
      <rPr>
        <sz val="11"/>
        <color rgb="FF000000"/>
        <rFont val="Calibri"/>
      </rPr>
      <t xml:space="preserve">
</t>
    </r>
    <r>
      <rPr>
        <sz val="11"/>
        <color rgb="FF000000"/>
        <rFont val="Calibri"/>
      </rPr>
      <t>MariaDB provides ways to create the SSL certificate, SSL key files and RSA key-pair files required to support encrypted connections using SSL and secure password exchange using RSA over unencrypted connections, if those files are missing the server will attempt to autogenerate these files at startup if compiled with OpenSSL.</t>
    </r>
  </si>
  <si>
    <r>
      <rPr>
        <sz val="11"/>
        <color rgb="FF000000"/>
        <rFont val="Calibri"/>
      </rPr>
      <t>If the permissions or ownership for the SSL key file are configured incorrectly, this can cause SSL to be disabled when MariaDB is restarted or can cause MariaDB not to start at all.</t>
    </r>
    <r>
      <rPr>
        <sz val="11"/>
        <color rgb="FF000000"/>
        <rFont val="Calibri"/>
      </rPr>
      <t xml:space="preserve">
</t>
    </r>
    <r>
      <rPr>
        <sz val="11"/>
        <color rgb="FF000000"/>
        <rFont val="Calibri"/>
      </rPr>
      <t>If other applications are using the same key pair, then changing the permissions or ownership of the SSL key file will affect this application. If this were to occur a new key pair must be generated for MariaDB.</t>
    </r>
  </si>
  <si>
    <r>
      <rPr>
        <sz val="11"/>
        <color rgb="FF000000"/>
        <rFont val="Calibri"/>
      </rPr>
      <t>Perform the following steps to assess this recommendation:</t>
    </r>
    <r>
      <rPr>
        <sz val="11"/>
        <color rgb="FF000000"/>
        <rFont val="Calibri"/>
      </rPr>
      <t xml:space="preserve">
</t>
    </r>
    <r>
      <rPr>
        <sz val="11"/>
        <color rgb="FF000000"/>
        <rFont val="Calibri"/>
      </rPr>
      <t>- Locate the SSL keys and certs in use by executing the following SQL statement. To show all ssl variables:</t>
    </r>
    <r>
      <rPr>
        <sz val="11"/>
        <color rgb="FF000000"/>
        <rFont val="Calibri"/>
      </rPr>
      <t xml:space="preserve">
</t>
    </r>
    <r>
      <rPr>
        <sz val="11"/>
        <color rgb="FF006096"/>
        <rFont val="Roboto Condensed"/>
      </rPr>
      <t xml:space="preserve"> MariaDB [(none)]&gt; SELECT * FROM information_schema.global_variables</t>
    </r>
    <r>
      <rPr>
        <sz val="11"/>
        <color rgb="FF006096"/>
        <rFont val="Roboto Condensed"/>
      </rPr>
      <t xml:space="preserve">
</t>
    </r>
    <r>
      <rPr>
        <sz val="11"/>
        <color rgb="FF006096"/>
        <rFont val="Roboto Condensed"/>
      </rPr>
      <t xml:space="preserve"> WHERE REGEXP_INSTR(VARIABLE_NAME,'^.*ssl_(ca|capath|cert|crl|crlpath|key)$') AND VARIABLE_VALUE &lt;&gt; '';</t>
    </r>
    <r>
      <rPr>
        <sz val="11"/>
        <color rgb="FF006096"/>
        <rFont val="Roboto Condensed"/>
      </rPr>
      <t xml:space="preserve">
</t>
    </r>
    <r>
      <rPr>
        <sz val="11"/>
        <color rgb="FF000000"/>
        <rFont val="Calibri"/>
      </rPr>
      <t xml:space="preserve">
</t>
    </r>
    <r>
      <rPr>
        <sz val="11"/>
        <color rgb="FF000000"/>
        <rFont val="Calibri"/>
      </rPr>
      <t xml:space="preserve">- Execute the following commands at a terminal prompt to list non-compliant </t>
    </r>
    <r>
      <rPr>
        <b/>
        <i/>
        <sz val="11"/>
        <color rgb="FF000000"/>
        <rFont val="Calibri"/>
      </rPr>
      <t>&lt;ssl_file&gt;</t>
    </r>
    <r>
      <rPr>
        <sz val="11"/>
        <color rgb="FF000000"/>
        <rFont val="Calibri"/>
      </rPr>
      <t xml:space="preserve"> file permissions:</t>
    </r>
    <r>
      <rPr>
        <sz val="11"/>
        <color rgb="FF000000"/>
        <rFont val="Calibri"/>
      </rPr>
      <t xml:space="preserve">
</t>
    </r>
    <r>
      <rPr>
        <sz val="11"/>
        <color rgb="FF006096"/>
        <rFont val="Roboto Condensed"/>
      </rPr>
      <t>ls -l &lt;ssl_file&gt; | egrep '^-(?!r-{8}.*mysql\s*mysql).*$'</t>
    </r>
    <r>
      <rPr>
        <sz val="11"/>
        <color rgb="FF006096"/>
        <rFont val="Roboto Condensed"/>
      </rPr>
      <t xml:space="preserve">
</t>
    </r>
    <r>
      <rPr>
        <sz val="11"/>
        <color rgb="FF000000"/>
        <rFont val="Calibri"/>
      </rPr>
      <t>Lack of output implies compliance</t>
    </r>
  </si>
  <si>
    <t>3.8</t>
  </si>
  <si>
    <r>
      <rPr>
        <sz val="11"/>
        <rFont val="Calibri"/>
      </rPr>
      <t>Ensure Plugin Directory Has Appropriate Permissions</t>
    </r>
  </si>
  <si>
    <r>
      <rPr>
        <sz val="11"/>
        <color rgb="FF000000"/>
        <rFont val="Calibri"/>
      </rPr>
      <t xml:space="preserve">To remediate these settings, execute the following commands at a terminal prompt using the </t>
    </r>
    <r>
      <rPr>
        <b/>
        <sz val="11"/>
        <color rgb="FF000000"/>
        <rFont val="Calibri"/>
      </rPr>
      <t>plugin_dir Value</t>
    </r>
    <r>
      <rPr>
        <sz val="11"/>
        <color rgb="FF000000"/>
        <rFont val="Calibri"/>
      </rPr>
      <t xml:space="preserve"> from the audit procedure. MariaDB server must not be allowed to write to this location.</t>
    </r>
    <r>
      <rPr>
        <sz val="11"/>
        <color rgb="FF000000"/>
        <rFont val="Calibri"/>
      </rPr>
      <t xml:space="preserve">
</t>
    </r>
    <r>
      <rPr>
        <sz val="11"/>
        <color rgb="FF006096"/>
        <rFont val="Roboto Condensed"/>
      </rPr>
      <t>chmod 550 &lt;plugin_dir Value&gt; #(or use 554)</t>
    </r>
    <r>
      <rPr>
        <sz val="11"/>
        <color rgb="FF006096"/>
        <rFont val="Roboto Condensed"/>
      </rPr>
      <t xml:space="preserve">
</t>
    </r>
    <r>
      <rPr>
        <sz val="11"/>
        <color rgb="FF006096"/>
        <rFont val="Roboto Condensed"/>
      </rPr>
      <t>chown mysql:mysql &lt;plugin_dir Value&gt;</t>
    </r>
    <r>
      <rPr>
        <sz val="11"/>
        <color rgb="FF006096"/>
        <rFont val="Roboto Condensed"/>
      </rPr>
      <t xml:space="preserve">
</t>
    </r>
  </si>
  <si>
    <r>
      <rPr>
        <sz val="11"/>
        <color rgb="FF000000"/>
        <rFont val="Calibri"/>
      </rPr>
      <t>The plugin directory is the location of the MariaDB plugins. Plugins are storage engines or user defined functions (UDFs).</t>
    </r>
  </si>
  <si>
    <r>
      <rPr>
        <sz val="11"/>
        <color rgb="FF000000"/>
        <rFont val="Calibri"/>
      </rPr>
      <t>Users other than the MariaDB user will no longer be able to update and add/remove plugins unless they're able to switch to the MariaDB user.</t>
    </r>
  </si>
  <si>
    <r>
      <rPr>
        <sz val="11"/>
        <color rgb="FF000000"/>
        <rFont val="Calibri"/>
      </rPr>
      <t xml:space="preserve">To assess this recommendation, execute the following SQL statement to discover the Value of </t>
    </r>
    <r>
      <rPr>
        <b/>
        <sz val="11"/>
        <color rgb="FF000000"/>
        <rFont val="Calibri"/>
      </rPr>
      <t>plugin_dir</t>
    </r>
    <r>
      <rPr>
        <sz val="11"/>
        <color rgb="FF000000"/>
        <rFont val="Calibri"/>
      </rPr>
      <t>:</t>
    </r>
    <r>
      <rPr>
        <sz val="11"/>
        <color rgb="FF000000"/>
        <rFont val="Calibri"/>
      </rPr>
      <t xml:space="preserve">
</t>
    </r>
    <r>
      <rPr>
        <sz val="11"/>
        <color rgb="FF006096"/>
        <rFont val="Roboto Condensed"/>
      </rPr>
      <t>show variables where variable_name = 'plugin_dir';</t>
    </r>
    <r>
      <rPr>
        <sz val="11"/>
        <color rgb="FF006096"/>
        <rFont val="Roboto Condensed"/>
      </rPr>
      <t xml:space="preserve">
</t>
    </r>
    <r>
      <rPr>
        <sz val="11"/>
        <color rgb="FF000000"/>
        <rFont val="Calibri"/>
      </rPr>
      <t xml:space="preserve">
</t>
    </r>
    <r>
      <rPr>
        <sz val="11"/>
        <color rgb="FF000000"/>
        <rFont val="Calibri"/>
      </rPr>
      <t xml:space="preserve">Then, execute the following command at a terminal prompt (using the discovered </t>
    </r>
    <r>
      <rPr>
        <b/>
        <sz val="11"/>
        <color rgb="FF000000"/>
        <rFont val="Calibri"/>
      </rPr>
      <t>plugin_dir Value</t>
    </r>
    <r>
      <rPr>
        <sz val="11"/>
        <color rgb="FF000000"/>
        <rFont val="Calibri"/>
      </rPr>
      <t>) to determine the permissions and ownership.</t>
    </r>
    <r>
      <rPr>
        <sz val="11"/>
        <color rgb="FF000000"/>
        <rFont val="Calibri"/>
      </rPr>
      <t xml:space="preserve">
</t>
    </r>
    <r>
      <rPr>
        <sz val="11"/>
        <color rgb="FF006096"/>
        <rFont val="Roboto Condensed"/>
      </rPr>
      <t>ls -ld &lt;plugin_dir Value&gt; | grep "dr-xr-x---\|dr-xr-xr--" | grep "plugin"</t>
    </r>
    <r>
      <rPr>
        <sz val="11"/>
        <color rgb="FF006096"/>
        <rFont val="Roboto Condensed"/>
      </rPr>
      <t xml:space="preserve">
</t>
    </r>
    <r>
      <rPr>
        <sz val="11"/>
        <color rgb="FF000000"/>
        <rFont val="Calibri"/>
      </rPr>
      <t xml:space="preserve">
</t>
    </r>
    <r>
      <rPr>
        <sz val="11"/>
        <color rgb="FF000000"/>
        <rFont val="Calibri"/>
      </rPr>
      <t>Lack of output implies a fail.</t>
    </r>
    <r>
      <rPr>
        <sz val="11"/>
        <color rgb="FF000000"/>
        <rFont val="Calibri"/>
      </rPr>
      <t xml:space="preserve">
</t>
    </r>
    <r>
      <rPr>
        <b/>
        <sz val="11"/>
        <color rgb="FF000000"/>
        <rFont val="Calibri"/>
      </rPr>
      <t>Note:</t>
    </r>
    <r>
      <rPr>
        <sz val="11"/>
        <color rgb="FF000000"/>
        <rFont val="Calibri"/>
      </rPr>
      <t xml:space="preserve"> Permissions are intended to be either </t>
    </r>
    <r>
      <rPr>
        <b/>
        <sz val="11"/>
        <color rgb="FF000000"/>
        <rFont val="Calibri"/>
      </rPr>
      <t>550</t>
    </r>
    <r>
      <rPr>
        <sz val="11"/>
        <color rgb="FF000000"/>
        <rFont val="Calibri"/>
      </rPr>
      <t xml:space="preserve"> or </t>
    </r>
    <r>
      <rPr>
        <b/>
        <sz val="11"/>
        <color rgb="FF000000"/>
        <rFont val="Calibri"/>
      </rPr>
      <t>554</t>
    </r>
    <r>
      <rPr>
        <sz val="11"/>
        <color rgb="FF000000"/>
        <rFont val="Calibri"/>
      </rPr>
      <t>.</t>
    </r>
  </si>
  <si>
    <t>3.9</t>
  </si>
  <si>
    <r>
      <rPr>
        <sz val="11"/>
        <rFont val="Calibri"/>
      </rPr>
      <t xml:space="preserve">Ensure </t>
    </r>
    <r>
      <rPr>
        <sz val="11"/>
        <color rgb="FF000000"/>
        <rFont val="Calibri"/>
      </rPr>
      <t>'</t>
    </r>
    <r>
      <rPr>
        <b/>
        <sz val="11"/>
        <color rgb="FF000000"/>
        <rFont val="Calibri"/>
      </rPr>
      <t>server_audit_file_path</t>
    </r>
    <r>
      <rPr>
        <sz val="11"/>
        <color rgb="FF000000"/>
        <rFont val="Calibri"/>
      </rPr>
      <t>'</t>
    </r>
    <r>
      <rPr>
        <sz val="11"/>
        <color rgb="FF000000"/>
        <rFont val="Calibri"/>
      </rPr>
      <t xml:space="preserve"> Has Appropriate Permissions</t>
    </r>
  </si>
  <si>
    <r>
      <rPr>
        <sz val="11"/>
        <color rgb="FF000000"/>
        <rFont val="Calibri"/>
      </rPr>
      <t xml:space="preserve">Execute the following commands for the </t>
    </r>
    <r>
      <rPr>
        <b/>
        <sz val="11"/>
        <color rgb="FF000000"/>
        <rFont val="Calibri"/>
      </rPr>
      <t>server_audit_file_path</t>
    </r>
    <r>
      <rPr>
        <sz val="11"/>
        <color rgb="FF000000"/>
        <rFont val="Calibri"/>
      </rPr>
      <t xml:space="preserve"> discovered in the audit procedure:</t>
    </r>
    <r>
      <rPr>
        <sz val="11"/>
        <color rgb="FF000000"/>
        <rFont val="Calibri"/>
      </rPr>
      <t xml:space="preserve">
</t>
    </r>
    <r>
      <rPr>
        <sz val="11"/>
        <color rgb="FF006096"/>
        <rFont val="Roboto Condensed"/>
      </rPr>
      <t>chmod 660 &lt;server_audit_file_path&gt;</t>
    </r>
    <r>
      <rPr>
        <sz val="11"/>
        <color rgb="FF006096"/>
        <rFont val="Roboto Condensed"/>
      </rPr>
      <t xml:space="preserve">
</t>
    </r>
    <r>
      <rPr>
        <sz val="11"/>
        <color rgb="FF006096"/>
        <rFont val="Roboto Condensed"/>
      </rPr>
      <t>chown mysql:mysql &lt;server_audit_file_path&gt;</t>
    </r>
    <r>
      <rPr>
        <sz val="11"/>
        <color rgb="FF006096"/>
        <rFont val="Roboto Condensed"/>
      </rPr>
      <t xml:space="preserve">
</t>
    </r>
  </si>
  <si>
    <r>
      <rPr>
        <sz val="11"/>
        <color rgb="FF000000"/>
        <rFont val="Calibri"/>
      </rPr>
      <t>MariaDB can operate using a variety of log files, each used for different purposes. These are the binary log, error log, slow query log, relay log, audit log and general log. Because these are files on the host operating system, they are subject to the permissions and ownership structure provided by the host and may be accessible by users other than the mysql user.</t>
    </r>
  </si>
  <si>
    <r>
      <rPr>
        <sz val="11"/>
        <color rgb="FF000000"/>
        <rFont val="Calibri"/>
      </rPr>
      <t>Changing the permissions and ownership of the audit log file may have an impact on who can access and edit the audit log. Such changes can affect monitoring tools which maybe using a log file adapter or scripted alternatives. Also, the audit log may be used for alerting by infrastructure teams which can affect real-time audit capability.</t>
    </r>
  </si>
  <si>
    <r>
      <rPr>
        <sz val="11"/>
        <color rgb="FF000000"/>
        <rFont val="Calibri"/>
      </rPr>
      <t xml:space="preserve">To assess this recommendation, execute the following SQL statement to discover the </t>
    </r>
    <r>
      <rPr>
        <b/>
        <sz val="11"/>
        <color rgb="FF000000"/>
        <rFont val="Calibri"/>
      </rPr>
      <t>server_audit_file_path</t>
    </r>
    <r>
      <rPr>
        <sz val="11"/>
        <color rgb="FF000000"/>
        <rFont val="Calibri"/>
      </rPr>
      <t xml:space="preserve"> value:</t>
    </r>
    <r>
      <rPr>
        <sz val="11"/>
        <color rgb="FF000000"/>
        <rFont val="Calibri"/>
      </rPr>
      <t xml:space="preserve">
</t>
    </r>
    <r>
      <rPr>
        <sz val="11"/>
        <color rgb="FF006096"/>
        <rFont val="Roboto Condensed"/>
      </rPr>
      <t>show global variables where variable_name='server_audit_file_path';</t>
    </r>
    <r>
      <rPr>
        <sz val="11"/>
        <color rgb="FF006096"/>
        <rFont val="Roboto Condensed"/>
      </rPr>
      <t xml:space="preserve">
</t>
    </r>
    <r>
      <rPr>
        <sz val="11"/>
        <color rgb="FF000000"/>
        <rFont val="Calibri"/>
      </rPr>
      <t xml:space="preserve">
</t>
    </r>
    <r>
      <rPr>
        <sz val="11"/>
        <color rgb="FF000000"/>
        <rFont val="Calibri"/>
      </rPr>
      <t>If no value is returned, auditing is not installed, and this is a fail.</t>
    </r>
    <r>
      <rPr>
        <sz val="11"/>
        <color rgb="FF000000"/>
        <rFont val="Calibri"/>
      </rPr>
      <t xml:space="preserve">
</t>
    </r>
    <r>
      <rPr>
        <b/>
        <sz val="11"/>
        <color rgb="FF000000"/>
        <rFont val="Calibri"/>
      </rPr>
      <t>Note:</t>
    </r>
    <r>
      <rPr>
        <sz val="11"/>
        <color rgb="FF000000"/>
        <rFont val="Calibri"/>
      </rPr>
      <t xml:space="preserve"> If you see the audit file name but no path, the default path will be the path assigned to the </t>
    </r>
    <r>
      <rPr>
        <b/>
        <sz val="11"/>
        <color rgb="FF000000"/>
        <rFont val="Calibri"/>
      </rPr>
      <t>datadir</t>
    </r>
    <r>
      <rPr>
        <sz val="11"/>
        <color rgb="FF000000"/>
        <rFont val="Calibri"/>
      </rPr>
      <t xml:space="preserve"> variable.</t>
    </r>
    <r>
      <rPr>
        <sz val="11"/>
        <color rgb="FF000000"/>
        <rFont val="Calibri"/>
      </rPr>
      <t xml:space="preserve">
</t>
    </r>
    <r>
      <rPr>
        <sz val="11"/>
        <color rgb="FF000000"/>
        <rFont val="Calibri"/>
      </rPr>
      <t xml:space="preserve">Then, execute the following command at a terminal prompt (using the discovered </t>
    </r>
    <r>
      <rPr>
        <b/>
        <sz val="11"/>
        <color rgb="FF000000"/>
        <rFont val="Calibri"/>
      </rPr>
      <t>server_audit_file_path</t>
    </r>
    <r>
      <rPr>
        <sz val="11"/>
        <color rgb="FF000000"/>
        <rFont val="Calibri"/>
      </rPr>
      <t xml:space="preserve"> value):</t>
    </r>
    <r>
      <rPr>
        <sz val="11"/>
        <color rgb="FF000000"/>
        <rFont val="Calibri"/>
      </rPr>
      <t xml:space="preserve">
</t>
    </r>
    <r>
      <rPr>
        <sz val="11"/>
        <color rgb="FF006096"/>
        <rFont val="Roboto Condensed"/>
      </rPr>
      <t>ls -l &lt;server_audit_file_path&gt; | egrep "^-([rw-]{2}-){2}---[ \t]*[0-9][ \t]*mysql[ \t]*mysql.*$"</t>
    </r>
    <r>
      <rPr>
        <sz val="11"/>
        <color rgb="FF006096"/>
        <rFont val="Roboto Condensed"/>
      </rPr>
      <t xml:space="preserve">
</t>
    </r>
    <r>
      <rPr>
        <sz val="11"/>
        <color rgb="FF000000"/>
        <rFont val="Calibri"/>
      </rPr>
      <t xml:space="preserve">
</t>
    </r>
    <r>
      <rPr>
        <sz val="11"/>
        <color rgb="FF000000"/>
        <rFont val="Calibri"/>
      </rPr>
      <t>No results implies a fail.</t>
    </r>
  </si>
  <si>
    <t>3.10</t>
  </si>
  <si>
    <r>
      <rPr>
        <sz val="11"/>
        <rFont val="Calibri"/>
      </rPr>
      <t>Ensure File Key Management Encryption Plugin files have appropriate permissions</t>
    </r>
  </si>
  <si>
    <r>
      <rPr>
        <sz val="11"/>
        <color rgb="FF000000"/>
        <rFont val="Calibri"/>
      </rPr>
      <t>If the File Key Management plugin is not configured, first implement recommendation 4.10 from this benchmark.</t>
    </r>
    <r>
      <rPr>
        <sz val="11"/>
        <color rgb="FF000000"/>
        <rFont val="Calibri"/>
      </rPr>
      <t xml:space="preserve">
</t>
    </r>
    <r>
      <rPr>
        <sz val="11"/>
        <color rgb="FF000000"/>
        <rFont val="Calibri"/>
      </rPr>
      <t>Execute the following command for each file location requiring corrected permissions:</t>
    </r>
    <r>
      <rPr>
        <sz val="11"/>
        <color rgb="FF000000"/>
        <rFont val="Calibri"/>
      </rPr>
      <t xml:space="preserve">
</t>
    </r>
    <r>
      <rPr>
        <sz val="11"/>
        <color rgb="FF006096"/>
        <rFont val="Roboto Condensed"/>
      </rPr>
      <t>chmod 750 &lt;file&gt;</t>
    </r>
    <r>
      <rPr>
        <sz val="11"/>
        <color rgb="FF006096"/>
        <rFont val="Roboto Condensed"/>
      </rPr>
      <t xml:space="preserve">
</t>
    </r>
    <r>
      <rPr>
        <sz val="11"/>
        <color rgb="FF006096"/>
        <rFont val="Roboto Condensed"/>
      </rPr>
      <t>chown mysql:mysql &lt;file&gt;</t>
    </r>
    <r>
      <rPr>
        <sz val="11"/>
        <color rgb="FF006096"/>
        <rFont val="Roboto Condensed"/>
      </rPr>
      <t xml:space="preserve">
</t>
    </r>
  </si>
  <si>
    <r>
      <rPr>
        <sz val="11"/>
        <color rgb="FF000000"/>
        <rFont val="Calibri"/>
      </rPr>
      <t>Certain Key Management Encryption plugins must store sensitive information in files for later retrieval.  Such files should have proper permissions.</t>
    </r>
  </si>
  <si>
    <r>
      <rPr>
        <sz val="11"/>
        <color rgb="FF000000"/>
        <rFont val="Calibri"/>
      </rPr>
      <t>Perform the following steps applicable to the plugin in use to assess this recommendation:</t>
    </r>
    <r>
      <rPr>
        <sz val="11"/>
        <color rgb="FF000000"/>
        <rFont val="Calibri"/>
      </rPr>
      <t xml:space="preserve">
</t>
    </r>
    <r>
      <rPr>
        <sz val="11"/>
        <color rgb="FF000000"/>
        <rFont val="Calibri"/>
      </rPr>
      <t>File Key Management Plugin</t>
    </r>
    <r>
      <rPr>
        <sz val="11"/>
        <color rgb="FF000000"/>
        <rFont val="Calibri"/>
      </rPr>
      <t xml:space="preserve">
</t>
    </r>
    <r>
      <rPr>
        <sz val="11"/>
        <color rgb="FF000000"/>
        <rFont val="Calibri"/>
      </rPr>
      <t xml:space="preserve">- Find the </t>
    </r>
    <r>
      <rPr>
        <b/>
        <sz val="11"/>
        <color rgb="FF000000"/>
        <rFont val="Calibri"/>
      </rPr>
      <t>file_key_management_filename</t>
    </r>
    <r>
      <rPr>
        <sz val="11"/>
        <color rgb="FF000000"/>
        <rFont val="Calibri"/>
      </rPr>
      <t xml:space="preserve"> value by executing the following statement:</t>
    </r>
    <r>
      <rPr>
        <sz val="11"/>
        <color rgb="FF000000"/>
        <rFont val="Calibri"/>
      </rPr>
      <t xml:space="preserve">
</t>
    </r>
    <r>
      <rPr>
        <sz val="11"/>
        <color rgb="FF006096"/>
        <rFont val="Roboto Condensed"/>
      </rPr>
      <t>grep -Po '(?&lt;=file_key_management_filename=).+$' /etc/mysql/mariadb.cnf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(or more restrictive) for </t>
    </r>
    <r>
      <rPr>
        <b/>
        <i/>
        <sz val="11"/>
        <color rgb="FF000000"/>
        <rFont val="Calibri"/>
      </rPr>
      <t>file_key_management_filename</t>
    </r>
    <r>
      <rPr>
        <sz val="11"/>
        <color rgb="FF000000"/>
        <rFont val="Calibri"/>
      </rPr>
      <t xml:space="preserve">
</t>
    </r>
    <r>
      <rPr>
        <sz val="11"/>
        <color rgb="FF000000"/>
        <rFont val="Calibri"/>
      </rPr>
      <t xml:space="preserve">- Find the </t>
    </r>
    <r>
      <rPr>
        <b/>
        <sz val="11"/>
        <color rgb="FF000000"/>
        <rFont val="Calibri"/>
      </rPr>
      <t>file_key_management_filekey</t>
    </r>
    <r>
      <rPr>
        <sz val="11"/>
        <color rgb="FF000000"/>
        <rFont val="Calibri"/>
      </rPr>
      <t xml:space="preserve"> value by executing the following statement:</t>
    </r>
    <r>
      <rPr>
        <sz val="11"/>
        <color rgb="FF000000"/>
        <rFont val="Calibri"/>
      </rPr>
      <t xml:space="preserve">
</t>
    </r>
    <r>
      <rPr>
        <sz val="11"/>
        <color rgb="FF006096"/>
        <rFont val="Roboto Condensed"/>
      </rPr>
      <t>grep -Po '(?&lt;=file_key_management_filekey=).+$' /etc/mysql/mariadb.cnf</t>
    </r>
    <r>
      <rPr>
        <sz val="11"/>
        <color rgb="FF006096"/>
        <rFont val="Roboto Condensed"/>
      </rPr>
      <t xml:space="preserve">
</t>
    </r>
    <r>
      <rPr>
        <sz val="11"/>
        <color rgb="FF000000"/>
        <rFont val="Calibri"/>
      </rPr>
      <t xml:space="preserve">
</t>
    </r>
    <r>
      <rPr>
        <sz val="11"/>
        <color rgb="FF000000"/>
        <rFont val="Calibri"/>
      </rPr>
      <t xml:space="preserve">- Verify permissions are </t>
    </r>
    <r>
      <rPr>
        <b/>
        <sz val="11"/>
        <color rgb="FF000000"/>
        <rFont val="Calibri"/>
      </rPr>
      <t>750</t>
    </r>
    <r>
      <rPr>
        <sz val="11"/>
        <color rgb="FF000000"/>
        <rFont val="Calibri"/>
      </rPr>
      <t xml:space="preserve"> for </t>
    </r>
    <r>
      <rPr>
        <b/>
        <sz val="11"/>
        <color rgb="FF000000"/>
        <rFont val="Calibri"/>
      </rPr>
      <t>mysql:mysql</t>
    </r>
    <r>
      <rPr>
        <sz val="11"/>
        <color rgb="FF000000"/>
        <rFont val="Calibri"/>
      </rPr>
      <t xml:space="preserve"> (or more restrictive) for </t>
    </r>
    <r>
      <rPr>
        <b/>
        <i/>
        <sz val="11"/>
        <color rgb="FF000000"/>
        <rFont val="Calibri"/>
      </rPr>
      <t>file_key_management_filekey</t>
    </r>
    <r>
      <rPr>
        <sz val="11"/>
        <color rgb="FF000000"/>
        <rFont val="Calibri"/>
      </rPr>
      <t xml:space="preserve">
</t>
    </r>
    <r>
      <rPr>
        <sz val="11"/>
        <color rgb="FF000000"/>
        <rFont val="Calibri"/>
      </rPr>
      <t>Additionally, if the File Key Management Encryption plugin is not configured (if there are no such files from steps 1 and 3 above), this is a fail.</t>
    </r>
  </si>
  <si>
    <t>General</t>
  </si>
  <si>
    <t>4.1</t>
  </si>
  <si>
    <r>
      <rPr>
        <sz val="11"/>
        <rFont val="Calibri"/>
      </rPr>
      <t>Ensure the Latest Security Patches are Applied</t>
    </r>
  </si>
  <si>
    <r>
      <rPr>
        <sz val="11"/>
        <color rgb="FF000000"/>
        <rFont val="Calibri"/>
      </rPr>
      <t>Install the latest patches for your version or upgrade to the latest version.</t>
    </r>
  </si>
  <si>
    <r>
      <rPr>
        <sz val="11"/>
        <color rgb="FF000000"/>
        <rFont val="Calibri"/>
      </rPr>
      <t>Periodically, updates to MariaDB server are released to resolve bugs, mitigate vulnerabilities, and provide new features. It is recommended that MariaDB installations are up to date with the latest security updates.</t>
    </r>
  </si>
  <si>
    <r>
      <rPr>
        <sz val="11"/>
        <color rgb="FF000000"/>
        <rFont val="Calibri"/>
      </rPr>
      <t>To update the MariaDB server a restart is required.</t>
    </r>
  </si>
  <si>
    <r>
      <rPr>
        <sz val="11"/>
        <color rgb="FF000000"/>
        <rFont val="Calibri"/>
      </rPr>
      <t>Execute the following SQL statement to identify the MariaDB server version:</t>
    </r>
    <r>
      <rPr>
        <sz val="11"/>
        <color rgb="FF000000"/>
        <rFont val="Calibri"/>
      </rPr>
      <t xml:space="preserve">
</t>
    </r>
    <r>
      <rPr>
        <sz val="11"/>
        <color rgb="FF006096"/>
        <rFont val="Roboto Condensed"/>
      </rPr>
      <t>SHOW VARIABLES WHERE Variable_name LIKE "version";</t>
    </r>
    <r>
      <rPr>
        <sz val="11"/>
        <color rgb="FF006096"/>
        <rFont val="Roboto Condensed"/>
      </rPr>
      <t xml:space="preserve">
</t>
    </r>
    <r>
      <rPr>
        <sz val="11"/>
        <color rgb="FF000000"/>
        <rFont val="Calibri"/>
      </rPr>
      <t xml:space="preserve">
</t>
    </r>
    <r>
      <rPr>
        <sz val="11"/>
        <color rgb="FF000000"/>
        <rFont val="Calibri"/>
      </rPr>
      <t>Now compare the version with the security announcements from MariaDB and/or the OS if the OS packages are used.</t>
    </r>
  </si>
  <si>
    <t>4.2</t>
  </si>
  <si>
    <r>
      <rPr>
        <sz val="11"/>
        <rFont val="Calibri"/>
      </rPr>
      <t>Ensure Example or Test Databases are Not Installed on Production Servers</t>
    </r>
  </si>
  <si>
    <r>
      <rPr>
        <sz val="11"/>
        <color rgb="FF000000"/>
        <rFont val="Calibri"/>
      </rPr>
      <t>Execute the following SQL statement to drop an example database:</t>
    </r>
    <r>
      <rPr>
        <sz val="11"/>
        <color rgb="FF000000"/>
        <rFont val="Calibri"/>
      </rPr>
      <t xml:space="preserve">
</t>
    </r>
    <r>
      <rPr>
        <sz val="11"/>
        <color rgb="FF006096"/>
        <rFont val="Roboto Condensed"/>
      </rPr>
      <t>DROP DATABASE &lt;database name&gt;;</t>
    </r>
    <r>
      <rPr>
        <sz val="11"/>
        <color rgb="FF006096"/>
        <rFont val="Roboto Condensed"/>
      </rPr>
      <t xml:space="preserve">
</t>
    </r>
  </si>
  <si>
    <r>
      <rPr>
        <sz val="11"/>
        <color rgb="FF000000"/>
        <rFont val="Calibri"/>
      </rPr>
      <t>The default MariaDB installation does not contain any example or test databases. However, it is a good idea to review for common example databases and ensure they have been removed from production systems.</t>
    </r>
  </si>
  <si>
    <r>
      <rPr>
        <sz val="11"/>
        <color rgb="FF000000"/>
        <rFont val="Calibri"/>
      </rPr>
      <t>Execute the following SQL statement to determine if the test database is present:</t>
    </r>
    <r>
      <rPr>
        <sz val="11"/>
        <color rgb="FF000000"/>
        <rFont val="Calibri"/>
      </rPr>
      <t xml:space="preserve">
</t>
    </r>
    <r>
      <rPr>
        <sz val="11"/>
        <color rgb="FF006096"/>
        <rFont val="Roboto Condensed"/>
      </rPr>
      <t>SELECT * FROM information_schema.SCHEMATA where SCHEMA_NAME not in ('mysql','information_schema', 'sys', 'performance_schema');</t>
    </r>
    <r>
      <rPr>
        <sz val="11"/>
        <color rgb="FF006096"/>
        <rFont val="Roboto Condensed"/>
      </rPr>
      <t xml:space="preserve">
</t>
    </r>
    <r>
      <rPr>
        <sz val="11"/>
        <color rgb="FF000000"/>
        <rFont val="Calibri"/>
      </rPr>
      <t xml:space="preserve">
</t>
    </r>
    <r>
      <rPr>
        <sz val="11"/>
        <color rgb="FF000000"/>
        <rFont val="Calibri"/>
      </rPr>
      <t>If this is a production system, and a database name includes an example database this is a finding.</t>
    </r>
  </si>
  <si>
    <r>
      <rPr>
        <sz val="11"/>
        <color rgb="FF000000"/>
        <rFont val="Calibri"/>
      </rPr>
      <t>By default, MariaDB 10.11 does not contain any example or test databases.</t>
    </r>
  </si>
  <si>
    <t>4.3</t>
  </si>
  <si>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</si>
  <si>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t>
    </r>
    <r>
      <rPr>
        <b/>
        <sz val="11"/>
        <color rgb="FF000000"/>
        <rFont val="Calibri"/>
      </rPr>
      <t>mariadbd</t>
    </r>
    <r>
      <rPr>
        <sz val="11"/>
        <color rgb="FF000000"/>
        <rFont val="Calibri"/>
      </rPr>
      <t xml:space="preserve"> start up command line.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MariaDB option file.</t>
    </r>
  </si>
  <si>
    <r>
      <rPr>
        <sz val="11"/>
        <color rgb="FF000000"/>
        <rFont val="Calibri"/>
      </rPr>
      <t xml:space="preserve">This option prevents attaching arbitrary shared library functions as user-defined functions by checking for at least one corresponding method named </t>
    </r>
    <r>
      <rPr>
        <b/>
        <sz val="11"/>
        <color rgb="FF000000"/>
        <rFont val="Calibri"/>
      </rPr>
      <t>_init</t>
    </r>
    <r>
      <rPr>
        <sz val="11"/>
        <color rgb="FF000000"/>
        <rFont val="Calibri"/>
      </rPr>
      <t xml:space="preserve">, </t>
    </r>
    <r>
      <rPr>
        <b/>
        <sz val="11"/>
        <color rgb="FF000000"/>
        <rFont val="Calibri"/>
      </rPr>
      <t>_deinit</t>
    </r>
    <r>
      <rPr>
        <sz val="11"/>
        <color rgb="FF000000"/>
        <rFont val="Calibri"/>
      </rPr>
      <t xml:space="preserve">, </t>
    </r>
    <r>
      <rPr>
        <b/>
        <sz val="11"/>
        <color rgb="FF000000"/>
        <rFont val="Calibri"/>
      </rPr>
      <t>_reset</t>
    </r>
    <r>
      <rPr>
        <sz val="11"/>
        <color rgb="FF000000"/>
        <rFont val="Calibri"/>
      </rPr>
      <t xml:space="preserve">, </t>
    </r>
    <r>
      <rPr>
        <b/>
        <sz val="11"/>
        <color rgb="FF000000"/>
        <rFont val="Calibri"/>
      </rPr>
      <t>_clear</t>
    </r>
    <r>
      <rPr>
        <sz val="11"/>
        <color rgb="FF000000"/>
        <rFont val="Calibri"/>
      </rPr>
      <t xml:space="preserve">, or </t>
    </r>
    <r>
      <rPr>
        <b/>
        <sz val="11"/>
        <color rgb="FF000000"/>
        <rFont val="Calibri"/>
      </rPr>
      <t>_add</t>
    </r>
    <r>
      <rPr>
        <sz val="11"/>
        <color rgb="FF000000"/>
        <rFont val="Calibri"/>
      </rPr>
      <t>.</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</si>
  <si>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not specified in the the </t>
    </r>
    <r>
      <rPr>
        <b/>
        <sz val="11"/>
        <color rgb="FF000000"/>
        <rFont val="Calibri"/>
      </rPr>
      <t>mariadbd</t>
    </r>
    <r>
      <rPr>
        <sz val="11"/>
        <color rgb="FF000000"/>
        <rFont val="Calibri"/>
      </rPr>
      <t xml:space="preserve"> start up command line.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set to </t>
    </r>
    <r>
      <rPr>
        <b/>
        <sz val="11"/>
        <color rgb="FF000000"/>
        <rFont val="Calibri"/>
      </rPr>
      <t>OFF</t>
    </r>
    <r>
      <rPr>
        <sz val="11"/>
        <color rgb="FF000000"/>
        <rFont val="Calibri"/>
      </rPr>
      <t xml:space="preserve"> in the MariaDB configuration:</t>
    </r>
    <r>
      <rPr>
        <sz val="11"/>
        <color rgb="FF000000"/>
        <rFont val="Calibri"/>
      </rPr>
      <t xml:space="preserve">
</t>
    </r>
    <r>
      <rPr>
        <sz val="11"/>
        <color rgb="FF006096"/>
        <rFont val="Roboto Condensed"/>
      </rPr>
      <t>my_print_defaults mysqld | grep allow-suspicious-udfs</t>
    </r>
    <r>
      <rPr>
        <sz val="11"/>
        <color rgb="FF006096"/>
        <rFont val="Roboto Condensed"/>
      </rPr>
      <t xml:space="preserve">
</t>
    </r>
    <r>
      <rPr>
        <sz val="11"/>
        <color rgb="FF000000"/>
        <rFont val="Calibri"/>
      </rPr>
      <t>No results returned is a pass.</t>
    </r>
  </si>
  <si>
    <r>
      <rPr>
        <b/>
        <sz val="11"/>
        <color rgb="FF000000"/>
        <rFont val="Calibri"/>
      </rPr>
      <t>OFF</t>
    </r>
  </si>
  <si>
    <t>4.4</t>
  </si>
  <si>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MariaDB Clients</t>
    </r>
  </si>
  <si>
    <r>
      <rPr>
        <sz val="11"/>
        <color rgb="FF000000"/>
        <rFont val="Calibri"/>
      </rPr>
      <t>Upgrade all MariaDB clients and connectors to 10.2.0 or higher.</t>
    </r>
    <r>
      <rPr>
        <sz val="11"/>
        <color rgb="FF000000"/>
        <rFont val="Calibri"/>
      </rPr>
      <t xml:space="preserve">
</t>
    </r>
    <r>
      <rPr>
        <sz val="11"/>
        <color rgb="FF000000"/>
        <rFont val="Calibri"/>
      </rPr>
      <t xml:space="preserve">In the case where using </t>
    </r>
    <r>
      <rPr>
        <b/>
        <sz val="11"/>
        <color rgb="FF000000"/>
        <rFont val="Calibri"/>
      </rPr>
      <t>local_infile</t>
    </r>
    <r>
      <rPr>
        <sz val="11"/>
        <color rgb="FF000000"/>
        <rFont val="Calibri"/>
      </rPr>
      <t xml:space="preserve"> is needed, the following changes further harden security:</t>
    </r>
    <r>
      <rPr>
        <sz val="11"/>
        <color rgb="FF000000"/>
        <rFont val="Calibri"/>
      </rPr>
      <t xml:space="preserve">
</t>
    </r>
    <r>
      <rPr>
        <sz val="11"/>
        <color rgb="FF000000"/>
        <rFont val="Calibri"/>
      </rPr>
      <t>On client side, secure by:</t>
    </r>
    <r>
      <rPr>
        <sz val="11"/>
        <color rgb="FF000000"/>
        <rFont val="Calibri"/>
      </rPr>
      <t xml:space="preserve">
</t>
    </r>
    <r>
      <rPr>
        <sz val="11"/>
        <color rgb="FF000000"/>
        <rFont val="Calibri"/>
      </rPr>
      <t xml:space="preserve">Limiting the location from where data can be read using </t>
    </r>
    <r>
      <rPr>
        <b/>
        <sz val="11"/>
        <color rgb="FF000000"/>
        <rFont val="Calibri"/>
      </rPr>
      <t>--load-data-local-dir</t>
    </r>
    <r>
      <rPr>
        <sz val="11"/>
        <color rgb="FF000000"/>
        <rFont val="Calibri"/>
      </rPr>
      <t>.</t>
    </r>
    <r>
      <rPr>
        <sz val="11"/>
        <color rgb="FF000000"/>
        <rFont val="Calibri"/>
      </rPr>
      <t xml:space="preserve">
</t>
    </r>
    <r>
      <rPr>
        <sz val="11"/>
        <color rgb="FF006096"/>
        <rFont val="Roboto Condensed"/>
      </rPr>
      <t>mariadb --local-infile=0 --load-data-local-dir=/my/local/data</t>
    </r>
    <r>
      <rPr>
        <sz val="11"/>
        <color rgb="FF006096"/>
        <rFont val="Roboto Condensed"/>
      </rPr>
      <t xml:space="preserve">
</t>
    </r>
    <r>
      <rPr>
        <sz val="11"/>
        <color rgb="FF000000"/>
        <rFont val="Calibri"/>
      </rPr>
      <t xml:space="preserve">
</t>
    </r>
    <r>
      <rPr>
        <sz val="11"/>
        <color rgb="FF000000"/>
        <rFont val="Calibri"/>
      </rPr>
      <t>Adding TLS connection to assure server identity by requiring verification.</t>
    </r>
    <r>
      <rPr>
        <sz val="11"/>
        <color rgb="FF000000"/>
        <rFont val="Calibri"/>
      </rPr>
      <t xml:space="preserve">
</t>
    </r>
    <r>
      <rPr>
        <sz val="11"/>
        <color rgb="FF006096"/>
        <rFont val="Roboto Condensed"/>
      </rPr>
      <t>mariadb --local-infile=0 --load-data-local-dir=/my/local/data --ssl-mode=VERIFY_IDENTITY</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local_infile</t>
    </r>
    <r>
      <rPr>
        <sz val="11"/>
        <color rgb="FF000000"/>
        <rFont val="Calibri"/>
      </rPr>
      <t xml:space="preserve"> is not in use or if clients are not upgraded - add the following line to the </t>
    </r>
    <r>
      <rPr>
        <b/>
        <sz val="11"/>
        <color rgb="FF000000"/>
        <rFont val="Calibri"/>
      </rPr>
      <t>[mariadbd]</t>
    </r>
    <r>
      <rPr>
        <sz val="11"/>
        <color rgb="FF000000"/>
        <rFont val="Calibri"/>
      </rPr>
      <t xml:space="preserve"> section of the MySQL configuration file and restart the MariaDB service:</t>
    </r>
    <r>
      <rPr>
        <sz val="11"/>
        <color rgb="FF000000"/>
        <rFont val="Calibri"/>
      </rPr>
      <t xml:space="preserve">
</t>
    </r>
    <r>
      <rPr>
        <sz val="11"/>
        <color rgb="FF006096"/>
        <rFont val="Roboto Condensed"/>
      </rPr>
      <t>local-infile=0</t>
    </r>
    <r>
      <rPr>
        <sz val="11"/>
        <color rgb="FF006096"/>
        <rFont val="Roboto Condensed"/>
      </rPr>
      <t xml:space="preserve">
</t>
    </r>
  </si>
  <si>
    <r>
      <rPr>
        <sz val="11"/>
        <color rgb="FF000000"/>
        <rFont val="Calibri"/>
      </rPr>
      <t xml:space="preserve">The </t>
    </r>
    <r>
      <rPr>
        <b/>
        <sz val="11"/>
        <color rgb="FF000000"/>
        <rFont val="Calibri"/>
      </rPr>
      <t>local_infile</t>
    </r>
    <r>
      <rPr>
        <sz val="11"/>
        <color rgb="FF000000"/>
        <rFont val="Calibri"/>
      </rPr>
      <t xml:space="preserve"> parameter dictates whether files located on the MariaDB client's computer can be loaded or selected via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t>
    </r>
  </si>
  <si>
    <r>
      <rPr>
        <sz val="11"/>
        <color rgb="FF000000"/>
        <rFont val="Calibri"/>
      </rPr>
      <t xml:space="preserve">Disabling </t>
    </r>
    <r>
      <rPr>
        <b/>
        <sz val="11"/>
        <color rgb="FF000000"/>
        <rFont val="Calibri"/>
      </rPr>
      <t>local_infile</t>
    </r>
    <r>
      <rPr>
        <sz val="11"/>
        <color rgb="FF000000"/>
        <rFont val="Calibri"/>
      </rPr>
      <t xml:space="preserve"> will impact the functionality of solutions that rely on it.</t>
    </r>
  </si>
  <si>
    <r>
      <rPr>
        <sz val="11"/>
        <color rgb="FF000000"/>
        <rFont val="Calibri"/>
      </rPr>
      <t>Check the version of MariaDB clients and connectors.For example:</t>
    </r>
    <r>
      <rPr>
        <sz val="11"/>
        <color rgb="FF000000"/>
        <rFont val="Calibri"/>
      </rPr>
      <t xml:space="preserve">
</t>
    </r>
    <r>
      <rPr>
        <sz val="11"/>
        <color rgb="FF006096"/>
        <rFont val="Roboto Condensed"/>
      </rPr>
      <t>$ mariadb --version</t>
    </r>
    <r>
      <rPr>
        <sz val="11"/>
        <color rgb="FF006096"/>
        <rFont val="Roboto Condensed"/>
      </rPr>
      <t xml:space="preserve">
</t>
    </r>
    <r>
      <rPr>
        <sz val="11"/>
        <color rgb="FF000000"/>
        <rFont val="Calibri"/>
      </rPr>
      <t xml:space="preserve">
</t>
    </r>
    <r>
      <rPr>
        <sz val="11"/>
        <color rgb="FF000000"/>
        <rFont val="Calibri"/>
      </rPr>
      <t>The version should be 10.2.0 or higher.</t>
    </r>
    <r>
      <rPr>
        <sz val="11"/>
        <color rgb="FF000000"/>
        <rFont val="Calibri"/>
      </rPr>
      <t xml:space="preserve">
</t>
    </r>
    <r>
      <rPr>
        <sz val="11"/>
        <color rgb="FF000000"/>
        <rFont val="Calibri"/>
      </rPr>
      <t>For connectors inspect the library in use.</t>
    </r>
    <r>
      <rPr>
        <sz val="11"/>
        <color rgb="FF000000"/>
        <rFont val="Calibri"/>
      </rPr>
      <t xml:space="preserve">
</t>
    </r>
    <r>
      <rPr>
        <sz val="11"/>
        <color rgb="FF000000"/>
        <rFont val="Calibri"/>
      </rPr>
      <t>Most connectors provide functions which return version information.</t>
    </r>
    <r>
      <rPr>
        <sz val="11"/>
        <color rgb="FF000000"/>
        <rFont val="Calibri"/>
      </rPr>
      <t xml:space="preserve">
</t>
    </r>
    <r>
      <rPr>
        <sz val="11"/>
        <color rgb="FF000000"/>
        <rFont val="Calibri"/>
      </rPr>
      <t xml:space="preserve">For C - </t>
    </r>
    <r>
      <rPr>
        <b/>
        <sz val="11"/>
        <color rgb="FF000000"/>
        <rFont val="Calibri"/>
      </rPr>
      <t>libmysqlclient</t>
    </r>
    <r>
      <rPr>
        <sz val="11"/>
        <color rgb="FF000000"/>
        <rFont val="Calibri"/>
      </rPr>
      <t xml:space="preserve"> has:</t>
    </r>
    <r>
      <rPr>
        <sz val="11"/>
        <color rgb="FF000000"/>
        <rFont val="Calibri"/>
      </rPr>
      <t xml:space="preserve">
</t>
    </r>
    <r>
      <rPr>
        <sz val="11"/>
        <color rgb="FF006096"/>
        <rFont val="Roboto Condensed"/>
      </rPr>
      <t>const char *mysql_get_client_info(void)</t>
    </r>
    <r>
      <rPr>
        <sz val="11"/>
        <color rgb="FF006096"/>
        <rFont val="Roboto Condensed"/>
      </rPr>
      <t xml:space="preserve">
</t>
    </r>
    <r>
      <rPr>
        <sz val="11"/>
        <color rgb="FF000000"/>
        <rFont val="Calibri"/>
      </rPr>
      <t xml:space="preserve">
</t>
    </r>
    <r>
      <rPr>
        <sz val="11"/>
        <color rgb="FF000000"/>
        <rFont val="Calibri"/>
      </rPr>
      <t xml:space="preserve">If clients have not been upgraded to 10.2.0 check the value of </t>
    </r>
    <r>
      <rPr>
        <b/>
        <sz val="11"/>
        <color rgb="FF000000"/>
        <rFont val="Calibri"/>
      </rPr>
      <t>local_infile</t>
    </r>
    <r>
      <rPr>
        <sz val="11"/>
        <color rgb="FF000000"/>
        <rFont val="Calibri"/>
      </rPr>
      <t>.</t>
    </r>
    <r>
      <rPr>
        <sz val="11"/>
        <color rgb="FF000000"/>
        <rFont val="Calibri"/>
      </rPr>
      <t xml:space="preserve">
</t>
    </r>
    <r>
      <rPr>
        <sz val="11"/>
        <color rgb="FF000000"/>
        <rFont val="Calibri"/>
      </rPr>
      <t>Execute the following SQL statement:</t>
    </r>
    <r>
      <rPr>
        <sz val="11"/>
        <color rgb="FF000000"/>
        <rFont val="Calibri"/>
      </rPr>
      <t xml:space="preserve">
</t>
    </r>
    <r>
      <rPr>
        <sz val="11"/>
        <color rgb="FF006096"/>
        <rFont val="Roboto Condensed"/>
      </rPr>
      <t>SHOW VARIABLES WHERE Variable_name = 'local_infile';</t>
    </r>
    <r>
      <rPr>
        <sz val="11"/>
        <color rgb="FF006096"/>
        <rFont val="Roboto Condensed"/>
      </rPr>
      <t xml:space="preserve">
</t>
    </r>
    <r>
      <rPr>
        <sz val="11"/>
        <color rgb="FF000000"/>
        <rFont val="Calibri"/>
      </rPr>
      <t xml:space="preserve">
</t>
    </r>
    <r>
      <rPr>
        <sz val="11"/>
        <color rgb="FF000000"/>
        <rFont val="Calibri"/>
      </rPr>
      <t xml:space="preserve">If clients are older than 10.2.0 or if </t>
    </r>
    <r>
      <rPr>
        <b/>
        <sz val="11"/>
        <color rgb="FF000000"/>
        <rFont val="Calibri"/>
      </rPr>
      <t>local_infile</t>
    </r>
    <r>
      <rPr>
        <sz val="11"/>
        <color rgb="FF000000"/>
        <rFont val="Calibri"/>
      </rPr>
      <t xml:space="preserve"> is not in use, ensure the value returned is </t>
    </r>
    <r>
      <rPr>
        <b/>
        <sz val="11"/>
        <color rgb="FF000000"/>
        <rFont val="Calibri"/>
      </rPr>
      <t>0</t>
    </r>
    <r>
      <rPr>
        <sz val="11"/>
        <color rgb="FF000000"/>
        <rFont val="Calibri"/>
      </rPr>
      <t>.</t>
    </r>
  </si>
  <si>
    <r>
      <rPr>
        <b/>
        <sz val="11"/>
        <color rgb="FF000000"/>
        <rFont val="Calibri"/>
      </rPr>
      <t>0</t>
    </r>
    <r>
      <rPr>
        <sz val="11"/>
        <color rgb="FF000000"/>
        <rFont val="Calibri"/>
      </rPr>
      <t xml:space="preserve"> (OFF)</t>
    </r>
  </si>
  <si>
    <t>4.5</t>
  </si>
  <si>
    <r>
      <rPr>
        <sz val="11"/>
        <rFont val="Calibri"/>
      </rPr>
      <t xml:space="preserve">Ensure mariadb is Not Started With </t>
    </r>
    <r>
      <rPr>
        <sz val="11"/>
        <color rgb="FF000000"/>
        <rFont val="Calibri"/>
      </rPr>
      <t>'</t>
    </r>
    <r>
      <rPr>
        <b/>
        <sz val="11"/>
        <color rgb="FF000000"/>
        <rFont val="Calibri"/>
      </rPr>
      <t>skip-grant-tables</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</si>
  <si>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Open the MariaDB configuration (e.g., </t>
    </r>
    <r>
      <rPr>
        <b/>
        <sz val="11"/>
        <color rgb="FF000000"/>
        <rFont val="Calibri"/>
      </rPr>
      <t>mariadb.cnf</t>
    </r>
    <r>
      <rPr>
        <sz val="11"/>
        <color rgb="FF000000"/>
        <rFont val="Calibri"/>
      </rPr>
      <t>) file and set:</t>
    </r>
    <r>
      <rPr>
        <sz val="11"/>
        <color rgb="FF000000"/>
        <rFont val="Calibri"/>
      </rPr>
      <t xml:space="preserve">
</t>
    </r>
    <r>
      <rPr>
        <sz val="11"/>
        <color rgb="FF006096"/>
        <rFont val="Roboto Condensed"/>
      </rPr>
      <t>skip-grant-tables = FALSE</t>
    </r>
    <r>
      <rPr>
        <sz val="11"/>
        <color rgb="FF006096"/>
        <rFont val="Roboto Condensed"/>
      </rPr>
      <t xml:space="preserve">
</t>
    </r>
    <r>
      <rPr>
        <sz val="11"/>
        <color rgb="FF000000"/>
        <rFont val="Calibri"/>
      </rPr>
      <t xml:space="preserve">
</t>
    </r>
    <r>
      <rPr>
        <sz val="11"/>
        <color rgb="FF000000"/>
        <rFont val="Calibri"/>
      </rPr>
      <t xml:space="preserve">- If there are any occurrences of </t>
    </r>
    <r>
      <rPr>
        <b/>
        <sz val="11"/>
        <color rgb="FF000000"/>
        <rFont val="Calibri"/>
      </rPr>
      <t>skip_grant_tables</t>
    </r>
    <r>
      <rPr>
        <sz val="11"/>
        <color rgb="FF000000"/>
        <rFont val="Calibri"/>
      </rPr>
      <t xml:space="preserve">, also set that to </t>
    </r>
    <r>
      <rPr>
        <b/>
        <sz val="11"/>
        <color rgb="FF000000"/>
        <rFont val="Calibri"/>
      </rPr>
      <t>FALSE</t>
    </r>
    <r>
      <rPr>
        <sz val="11"/>
        <color rgb="FF000000"/>
        <rFont val="Calibri"/>
      </rPr>
      <t xml:space="preserve"> or remove it.</t>
    </r>
  </si>
  <si>
    <r>
      <rPr>
        <sz val="11"/>
        <color rgb="FF000000"/>
        <rFont val="Calibri"/>
      </rPr>
      <t xml:space="preserve">This option causes </t>
    </r>
    <r>
      <rPr>
        <b/>
        <sz val="11"/>
        <color rgb="FF000000"/>
        <rFont val="Calibri"/>
      </rPr>
      <t>mariadbd</t>
    </r>
    <r>
      <rPr>
        <sz val="11"/>
        <color rgb="FF000000"/>
        <rFont val="Calibri"/>
      </rPr>
      <t xml:space="preserve"> to start without using the privilege system.</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</si>
  <si>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Open the MariaDB configuration (e.g., </t>
    </r>
    <r>
      <rPr>
        <b/>
        <sz val="11"/>
        <color rgb="FF000000"/>
        <rFont val="Calibri"/>
      </rPr>
      <t>mariadb.cnf</t>
    </r>
    <r>
      <rPr>
        <sz val="11"/>
        <color rgb="FF000000"/>
        <rFont val="Calibri"/>
      </rPr>
      <t>) file and search for skip-grant-tables and skip_grant_tables</t>
    </r>
    <r>
      <rPr>
        <sz val="11"/>
        <color rgb="FF000000"/>
        <rFont val="Calibri"/>
      </rPr>
      <t xml:space="preserve">
</t>
    </r>
    <r>
      <rPr>
        <sz val="11"/>
        <color rgb="FF000000"/>
        <rFont val="Calibri"/>
      </rPr>
      <t xml:space="preserve">- Ensure all occurrences of </t>
    </r>
    <r>
      <rPr>
        <b/>
        <sz val="11"/>
        <color rgb="FF000000"/>
        <rFont val="Calibri"/>
      </rPr>
      <t>skip-grant-tables</t>
    </r>
    <r>
      <rPr>
        <sz val="11"/>
        <color rgb="FF000000"/>
        <rFont val="Calibri"/>
      </rPr>
      <t xml:space="preserve"> or </t>
    </r>
    <r>
      <rPr>
        <b/>
        <sz val="11"/>
        <color rgb="FF000000"/>
        <rFont val="Calibri"/>
      </rPr>
      <t>skip_grant_tables</t>
    </r>
    <r>
      <rPr>
        <sz val="11"/>
        <color rgb="FF000000"/>
        <rFont val="Calibri"/>
      </rPr>
      <t xml:space="preserve"> are set to </t>
    </r>
    <r>
      <rPr>
        <b/>
        <sz val="11"/>
        <color rgb="FF000000"/>
        <rFont val="Calibri"/>
      </rPr>
      <t>FALSE</t>
    </r>
  </si>
  <si>
    <t>4.6</t>
  </si>
  <si>
    <r>
      <rPr>
        <sz val="11"/>
        <rFont val="Calibri"/>
      </rPr>
      <t>Ensure Symbolic Links are Disabled</t>
    </r>
  </si>
  <si>
    <r>
      <rPr>
        <sz val="11"/>
        <color rgb="FF000000"/>
        <rFont val="Calibri"/>
      </rPr>
      <t>Perform the following actions to remediate this setting:</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Locate </t>
    </r>
    <r>
      <rPr>
        <b/>
        <sz val="11"/>
        <color rgb="FF000000"/>
        <rFont val="Calibri"/>
      </rPr>
      <t>skip-symbolic-links</t>
    </r>
    <r>
      <rPr>
        <sz val="11"/>
        <color rgb="FF000000"/>
        <rFont val="Calibri"/>
      </rPr>
      <t xml:space="preserve"> in the configuration</t>
    </r>
    <r>
      <rPr>
        <sz val="11"/>
        <color rgb="FF000000"/>
        <rFont val="Calibri"/>
      </rPr>
      <t xml:space="preserve">
</t>
    </r>
    <r>
      <rPr>
        <sz val="11"/>
        <color rgb="FF000000"/>
        <rFont val="Calibri"/>
      </rPr>
      <t xml:space="preserve">- Set the </t>
    </r>
    <r>
      <rPr>
        <b/>
        <sz val="11"/>
        <color rgb="FF000000"/>
        <rFont val="Calibri"/>
      </rPr>
      <t>skip-symbolic-links</t>
    </r>
    <r>
      <rPr>
        <sz val="11"/>
        <color rgb="FF000000"/>
        <rFont val="Calibri"/>
      </rPr>
      <t xml:space="preserve"> to </t>
    </r>
    <r>
      <rPr>
        <b/>
        <sz val="11"/>
        <color rgb="FF000000"/>
        <rFont val="Calibri"/>
      </rPr>
      <t>YES</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skip-symbolic-links</t>
    </r>
    <r>
      <rPr>
        <sz val="11"/>
        <color rgb="FF000000"/>
        <rFont val="Calibri"/>
      </rPr>
      <t xml:space="preserve"> does not exist, add it to the configuration file in the </t>
    </r>
    <r>
      <rPr>
        <b/>
        <sz val="11"/>
        <color rgb="FF000000"/>
        <rFont val="Calibri"/>
      </rPr>
      <t>mariadbd</t>
    </r>
    <r>
      <rPr>
        <sz val="11"/>
        <color rgb="FF000000"/>
        <rFont val="Calibri"/>
      </rPr>
      <t xml:space="preserve"> section.</t>
    </r>
  </si>
  <si>
    <r>
      <rPr>
        <sz val="11"/>
        <color rgb="FF000000"/>
        <rFont val="Calibri"/>
      </rPr>
      <t xml:space="preserve">The </t>
    </r>
    <r>
      <rPr>
        <b/>
        <sz val="11"/>
        <color rgb="FF000000"/>
        <rFont val="Calibri"/>
      </rPr>
      <t>symbolic-links</t>
    </r>
    <r>
      <rPr>
        <sz val="11"/>
        <color rgb="FF000000"/>
        <rFont val="Calibri"/>
      </rPr>
      <t xml:space="preserve"> and </t>
    </r>
    <r>
      <rPr>
        <b/>
        <sz val="11"/>
        <color rgb="FF000000"/>
        <rFont val="Calibri"/>
      </rPr>
      <t>skip-symbolic-links</t>
    </r>
    <r>
      <rPr>
        <sz val="11"/>
        <color rgb="FF000000"/>
        <rFont val="Calibri"/>
      </rPr>
      <t xml:space="preserve"> options for MariaDB determine whether symbolic link support is available. When use of symbolic links is enabled, they have different effects depending on the host platform. When symbolic links are disabled, then symbolic links stored in files or entries in tables are not used by the database.</t>
    </r>
  </si>
  <si>
    <r>
      <rPr>
        <sz val="11"/>
        <color rgb="FF000000"/>
        <rFont val="Calibri"/>
      </rPr>
      <t>Execute the following SQL statement to assess this recommendation:</t>
    </r>
    <r>
      <rPr>
        <sz val="11"/>
        <color rgb="FF000000"/>
        <rFont val="Calibri"/>
      </rPr>
      <t xml:space="preserve">
</t>
    </r>
    <r>
      <rPr>
        <sz val="11"/>
        <color rgb="FF006096"/>
        <rFont val="Roboto Condensed"/>
      </rPr>
      <t>SHOW variables LIKE 'have_symlink';</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t>
    </r>
    <r>
      <rPr>
        <b/>
        <sz val="11"/>
        <color rgb="FF000000"/>
        <rFont val="Calibri"/>
      </rPr>
      <t>DISABLED</t>
    </r>
    <r>
      <rPr>
        <sz val="11"/>
        <color rgb="FF000000"/>
        <rFont val="Calibri"/>
      </rPr>
      <t>.</t>
    </r>
  </si>
  <si>
    <t>4.7</t>
  </si>
  <si>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</si>
  <si>
    <r>
      <rPr>
        <sz val="11"/>
        <color rgb="FF000000"/>
        <rFont val="Calibri"/>
      </rPr>
      <t xml:space="preserve">If you are not going to use this feature, remove </t>
    </r>
    <r>
      <rPr>
        <b/>
        <sz val="11"/>
        <color rgb="FF000000"/>
        <rFont val="Calibri"/>
      </rPr>
      <t>secure_file_priv</t>
    </r>
    <r>
      <rPr>
        <sz val="11"/>
        <color rgb="FF000000"/>
        <rFont val="Calibri"/>
      </rPr>
      <t xml:space="preserve"> from the </t>
    </r>
    <r>
      <rPr>
        <b/>
        <sz val="11"/>
        <color rgb="FF000000"/>
        <rFont val="Calibri"/>
      </rPr>
      <t>[mariadbd]</t>
    </r>
    <r>
      <rPr>
        <sz val="11"/>
        <color rgb="FF000000"/>
        <rFont val="Calibri"/>
      </rPr>
      <t xml:space="preserve"> section of the MariaDB configuration file and restart the MariaDB service.</t>
    </r>
    <r>
      <rPr>
        <sz val="11"/>
        <color rgb="FF000000"/>
        <rFont val="Calibri"/>
      </rPr>
      <t xml:space="preserve">
</t>
    </r>
    <r>
      <rPr>
        <sz val="11"/>
        <color rgb="FF000000"/>
        <rFont val="Calibri"/>
      </rPr>
      <t xml:space="preserve">If you need this feature add the following line to the </t>
    </r>
    <r>
      <rPr>
        <b/>
        <sz val="11"/>
        <color rgb="FF000000"/>
        <rFont val="Calibri"/>
      </rPr>
      <t>[mariadbd]</t>
    </r>
    <r>
      <rPr>
        <sz val="11"/>
        <color rgb="FF000000"/>
        <rFont val="Calibri"/>
      </rPr>
      <t xml:space="preserve"> section of the MariaDB configuration file and restart the MariaDB service:</t>
    </r>
    <r>
      <rPr>
        <sz val="11"/>
        <color rgb="FF000000"/>
        <rFont val="Calibri"/>
      </rPr>
      <t xml:space="preserve">
</t>
    </r>
    <r>
      <rPr>
        <sz val="11"/>
        <color rgb="FF006096"/>
        <rFont val="Roboto Condensed"/>
      </rPr>
      <t>secure_file_priv=&lt;path_to_load_directory&gt;</t>
    </r>
    <r>
      <rPr>
        <sz val="11"/>
        <color rgb="FF006096"/>
        <rFont val="Roboto Condensed"/>
      </rPr>
      <t xml:space="preserve">
</t>
    </r>
  </si>
  <si>
    <r>
      <rPr>
        <sz val="11"/>
        <color rgb="FF000000"/>
        <rFont val="Calibri"/>
      </rPr>
      <t xml:space="preserve">The </t>
    </r>
    <r>
      <rPr>
        <b/>
        <sz val="11"/>
        <color rgb="FF000000"/>
        <rFont val="Calibri"/>
      </rPr>
      <t>secure_file_priv</t>
    </r>
    <r>
      <rPr>
        <sz val="11"/>
        <color rgb="FF000000"/>
        <rFont val="Calibri"/>
      </rPr>
      <t xml:space="preserve"> option restricts to paths used by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It is recommended that this option be set to a file system location that contains only resources expected to be loaded by MariaDB. Even better, if data import/export using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is not used, the functionality should be disabled entirely by setting </t>
    </r>
    <r>
      <rPr>
        <b/>
        <sz val="11"/>
        <color rgb="FF000000"/>
        <rFont val="Calibri"/>
      </rPr>
      <t>--secure-file-priv</t>
    </r>
    <r>
      <rPr>
        <sz val="11"/>
        <color rgb="FF000000"/>
        <rFont val="Calibri"/>
      </rPr>
      <t xml:space="preserve"> to </t>
    </r>
    <r>
      <rPr>
        <b/>
        <sz val="11"/>
        <color rgb="FF000000"/>
        <rFont val="Calibri"/>
      </rPr>
      <t>NULL</t>
    </r>
    <r>
      <rPr>
        <sz val="11"/>
        <color rgb="FF000000"/>
        <rFont val="Calibri"/>
      </rPr>
      <t>.</t>
    </r>
  </si>
  <si>
    <r>
      <rPr>
        <sz val="11"/>
        <color rgb="FF000000"/>
        <rFont val="Calibri"/>
      </rPr>
      <t>Solutions that rely on loading data from various sub-directories may be negatively impacted by this change. Consider consolidating load directories under a common parent directory.</t>
    </r>
    <r>
      <rPr>
        <sz val="11"/>
        <color rgb="FF000000"/>
        <rFont val="Calibri"/>
      </rPr>
      <t xml:space="preserve">
</t>
    </r>
    <r>
      <rPr>
        <sz val="11"/>
        <color rgb="FF000000"/>
        <rFont val="Calibri"/>
      </rPr>
      <t xml:space="preserve">The server checks the value of </t>
    </r>
    <r>
      <rPr>
        <b/>
        <sz val="11"/>
        <color rgb="FF000000"/>
        <rFont val="Calibri"/>
      </rPr>
      <t>secure_file_priv</t>
    </r>
    <r>
      <rPr>
        <sz val="11"/>
        <color rgb="FF000000"/>
        <rFont val="Calibri"/>
      </rPr>
      <t xml:space="preserve"> at startup and writes a warning to the error log if the value is insecure. A non-NULL value is considered insecure if it is empty, or the value is the data directory or a subdirectory of it, or a directory that is accessible by all users.</t>
    </r>
  </si>
  <si>
    <r>
      <rPr>
        <sz val="11"/>
        <color rgb="FF000000"/>
        <rFont val="Calibri"/>
      </rPr>
      <t>Execute the following SQL statement and ensure one row is returned:</t>
    </r>
    <r>
      <rPr>
        <sz val="11"/>
        <color rgb="FF000000"/>
        <rFont val="Calibri"/>
      </rPr>
      <t xml:space="preserve">
</t>
    </r>
    <r>
      <rPr>
        <sz val="11"/>
        <color rgb="FF006096"/>
        <rFont val="Roboto Condensed"/>
      </rPr>
      <t>SHOW GLOBAL VARIABLES WHERE Variable_name = 'secure_file_priv';</t>
    </r>
    <r>
      <rPr>
        <sz val="11"/>
        <color rgb="FF006096"/>
        <rFont val="Roboto Condensed"/>
      </rPr>
      <t xml:space="preserve">
</t>
    </r>
    <r>
      <rPr>
        <sz val="11"/>
        <color rgb="FF000000"/>
        <rFont val="Calibri"/>
      </rPr>
      <t xml:space="preserve">
</t>
    </r>
    <r>
      <rPr>
        <sz val="11"/>
        <color rgb="FF000000"/>
        <rFont val="Calibri"/>
      </rPr>
      <t xml:space="preserve">The Value should either contain </t>
    </r>
    <r>
      <rPr>
        <b/>
        <sz val="11"/>
        <color rgb="FF000000"/>
        <rFont val="Calibri"/>
      </rPr>
      <t>NULL</t>
    </r>
    <r>
      <rPr>
        <sz val="11"/>
        <color rgb="FF000000"/>
        <rFont val="Calibri"/>
      </rPr>
      <t xml:space="preserve"> (thus is disabled entirely) or a valid path. If set to an empty string this is a fail.</t>
    </r>
  </si>
  <si>
    <r>
      <rPr>
        <sz val="11"/>
        <color rgb="FF000000"/>
        <rFont val="Calibri"/>
      </rPr>
      <t>No value set.</t>
    </r>
  </si>
  <si>
    <t>4.8</t>
  </si>
  <si>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</si>
  <si>
    <r>
      <rPr>
        <sz val="11"/>
        <color rgb="FF000000"/>
        <rFont val="Calibri"/>
      </rPr>
      <t xml:space="preserve">Set </t>
    </r>
    <r>
      <rPr>
        <b/>
        <sz val="11"/>
        <color rgb="FF000000"/>
        <rFont val="Calibri"/>
      </rPr>
      <t>STRICT_ALL_TABLES</t>
    </r>
    <r>
      <rPr>
        <sz val="11"/>
        <color rgb="FF000000"/>
        <rFont val="Calibri"/>
      </rPr>
      <t xml:space="preserve"> to the </t>
    </r>
    <r>
      <rPr>
        <b/>
        <sz val="11"/>
        <color rgb="FF000000"/>
        <rFont val="Calibri"/>
      </rPr>
      <t>sql_mode</t>
    </r>
    <r>
      <rPr>
        <sz val="11"/>
        <color rgb="FF000000"/>
        <rFont val="Calibri"/>
      </rPr>
      <t xml:space="preserve"> in the server's global configuration, for example:</t>
    </r>
    <r>
      <rPr>
        <sz val="11"/>
        <color rgb="FF000000"/>
        <rFont val="Calibri"/>
      </rPr>
      <t xml:space="preserve">
</t>
    </r>
    <r>
      <rPr>
        <sz val="11"/>
        <color rgb="FF006096"/>
        <rFont val="Roboto Condensed"/>
      </rPr>
      <t>SET GLOBAL sql_mode ='STRICT_ALL_TABLES,ONLY_FULL_GROUP_BY,STRICT_TRANS_TABLES,NO_ZERO_IN_DATE,NO_ZERO_DATE,ERROR_FOR_DIVISION_BY_ZERO,NO_ENGINE_SUBSTITUTION';</t>
    </r>
    <r>
      <rPr>
        <sz val="11"/>
        <color rgb="FF006096"/>
        <rFont val="Roboto Condensed"/>
      </rPr>
      <t xml:space="preserve">
</t>
    </r>
  </si>
  <si>
    <r>
      <rPr>
        <sz val="11"/>
        <color rgb="FF000000"/>
        <rFont val="Calibri"/>
      </rPr>
      <t xml:space="preserve">When data changing statements are made (i.e., </t>
    </r>
    <r>
      <rPr>
        <b/>
        <sz val="11"/>
        <color rgb="FF000000"/>
        <rFont val="Calibri"/>
      </rPr>
      <t>INSERT</t>
    </r>
    <r>
      <rPr>
        <sz val="11"/>
        <color rgb="FF000000"/>
        <rFont val="Calibri"/>
      </rPr>
      <t xml:space="preserve">, </t>
    </r>
    <r>
      <rPr>
        <b/>
        <sz val="11"/>
        <color rgb="FF000000"/>
        <rFont val="Calibri"/>
      </rPr>
      <t>UPDATE</t>
    </r>
    <r>
      <rPr>
        <sz val="11"/>
        <color rgb="FF000000"/>
        <rFont val="Calibri"/>
      </rPr>
      <t>), MariaDB can handle invalid or missing values differently depending on whether strict SQL mode is enabled. When strict SQL mode is enabled, data may not be truncated or otherwise "adjusted" to make the data changing statement work.</t>
    </r>
  </si>
  <si>
    <r>
      <rPr>
        <sz val="11"/>
        <color rgb="FF000000"/>
        <rFont val="Calibri"/>
      </rPr>
      <t xml:space="preserve">Applications relying on the MariaDB database should be aware that </t>
    </r>
    <r>
      <rPr>
        <b/>
        <sz val="11"/>
        <color rgb="FF000000"/>
        <rFont val="Calibri"/>
      </rPr>
      <t>STRICT_ALL_TABLES</t>
    </r>
    <r>
      <rPr>
        <sz val="11"/>
        <color rgb="FF000000"/>
        <rFont val="Calibri"/>
      </rPr>
      <t xml:space="preserve"> is in use, such that error conditions are handled appropriately.</t>
    </r>
  </si>
  <si>
    <r>
      <rPr>
        <sz val="11"/>
        <color rgb="FF000000"/>
        <rFont val="Calibri"/>
      </rPr>
      <t>To audit for this recommendation, execute the following query:</t>
    </r>
    <r>
      <rPr>
        <sz val="11"/>
        <color rgb="FF000000"/>
        <rFont val="Calibri"/>
      </rPr>
      <t xml:space="preserve">
</t>
    </r>
    <r>
      <rPr>
        <sz val="11"/>
        <color rgb="FF006096"/>
        <rFont val="Roboto Condensed"/>
      </rPr>
      <t>SHOW VARIABLES LIKE 'sql_mode';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Variable_name | Value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sql_mode      | ONLY_FULL_GROUP_BY,STRICT_TRANS_TABLES,NO_ZERO_IN_DATE,   |</t>
    </r>
    <r>
      <rPr>
        <sz val="11"/>
        <color rgb="FF006096"/>
        <rFont val="Roboto Condensed"/>
      </rPr>
      <t xml:space="preserve">
</t>
    </r>
    <r>
      <rPr>
        <sz val="11"/>
        <color rgb="FF006096"/>
        <rFont val="Roboto Condensed"/>
      </rPr>
      <t>|               | NO_ZERO_DATE,ERROR_FOR_DIVISION_BY_ZERO,                  |</t>
    </r>
    <r>
      <rPr>
        <sz val="11"/>
        <color rgb="FF006096"/>
        <rFont val="Roboto Condensed"/>
      </rPr>
      <t xml:space="preserve">
</t>
    </r>
    <r>
      <rPr>
        <sz val="11"/>
        <color rgb="FF006096"/>
        <rFont val="Roboto Condensed"/>
      </rPr>
      <t>|               | NO_ENGINE_SUBSTITUTION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STRICT_ALL_TABLES</t>
    </r>
    <r>
      <rPr>
        <sz val="11"/>
        <color rgb="FF000000"/>
        <rFont val="Calibri"/>
      </rPr>
      <t xml:space="preserve"> is not in the list returned, this is a fail.</t>
    </r>
  </si>
  <si>
    <r>
      <rPr>
        <b/>
        <sz val="11"/>
        <color rgb="FF000000"/>
        <rFont val="Calibri"/>
      </rPr>
      <t>STRICT_TRANS_TABLES,ERROR_FOR_DIVISION_BY_ZERO,NO_AUTO_CREATE_USER,NO_ENGINE_SUBSTITUTION</t>
    </r>
  </si>
  <si>
    <t>4.9</t>
  </si>
  <si>
    <r>
      <rPr>
        <sz val="11"/>
        <rFont val="Calibri"/>
      </rPr>
      <t>Enable data-at-rest encryption in MariaDB</t>
    </r>
  </si>
  <si>
    <r>
      <rPr>
        <sz val="11"/>
        <color rgb="FF000000"/>
        <rFont val="Calibri"/>
      </rPr>
      <t>MariaDB's data-at-rest encryption requires the use of a key management and encryption plugin.</t>
    </r>
    <r>
      <rPr>
        <sz val="11"/>
        <color rgb="FF000000"/>
        <rFont val="Calibri"/>
      </rPr>
      <t xml:space="preserve">
</t>
    </r>
    <r>
      <rPr>
        <sz val="11"/>
        <color rgb="FF000000"/>
        <rFont val="Calibri"/>
      </rPr>
      <t>Create the key file:</t>
    </r>
    <r>
      <rPr>
        <sz val="11"/>
        <color rgb="FF000000"/>
        <rFont val="Calibri"/>
      </rPr>
      <t xml:space="preserve">
</t>
    </r>
    <r>
      <rPr>
        <sz val="11"/>
        <color rgb="FF006096"/>
        <rFont val="Roboto Condensed"/>
      </rPr>
      <t>$ sudo mkdir -p /etc/mysql/encryption &amp;&amp; (echo -n "1;" ; openssl rand -hex 32 ) | sudo tee -a  /etc/mysql/encryption/keyfile</t>
    </r>
    <r>
      <rPr>
        <sz val="11"/>
        <color rgb="FF006096"/>
        <rFont val="Roboto Condensed"/>
      </rPr>
      <t xml:space="preserve">
</t>
    </r>
    <r>
      <rPr>
        <sz val="11"/>
        <color rgb="FF000000"/>
        <rFont val="Calibri"/>
      </rPr>
      <t xml:space="preserve">
</t>
    </r>
    <r>
      <rPr>
        <sz val="11"/>
        <color rgb="FF000000"/>
        <rFont val="Calibri"/>
      </rPr>
      <t>Generate a random encryption password:</t>
    </r>
    <r>
      <rPr>
        <sz val="11"/>
        <color rgb="FF000000"/>
        <rFont val="Calibri"/>
      </rPr>
      <t xml:space="preserve">
</t>
    </r>
    <r>
      <rPr>
        <sz val="11"/>
        <color rgb="FF006096"/>
        <rFont val="Roboto Condensed"/>
      </rPr>
      <t>$ sudo openssl rand -hex 128 | sudo tee -a /etc/mysql/encryption/keyfile.key</t>
    </r>
    <r>
      <rPr>
        <sz val="11"/>
        <color rgb="FF006096"/>
        <rFont val="Roboto Condensed"/>
      </rPr>
      <t xml:space="preserve">
</t>
    </r>
    <r>
      <rPr>
        <sz val="11"/>
        <color rgb="FF000000"/>
        <rFont val="Calibri"/>
      </rPr>
      <t xml:space="preserve">
</t>
    </r>
    <r>
      <rPr>
        <sz val="11"/>
        <color rgb="FF000000"/>
        <rFont val="Calibri"/>
      </rPr>
      <t>Encrypt the key file:</t>
    </r>
    <r>
      <rPr>
        <sz val="11"/>
        <color rgb="FF000000"/>
        <rFont val="Calibri"/>
      </rPr>
      <t xml:space="preserve">
</t>
    </r>
    <r>
      <rPr>
        <sz val="11"/>
        <color rgb="FF006096"/>
        <rFont val="Roboto Condensed"/>
      </rPr>
      <t>$ sudo openssl enc -aes-256-cbc -md sha1 \</t>
    </r>
    <r>
      <rPr>
        <sz val="11"/>
        <color rgb="FF006096"/>
        <rFont val="Roboto Condensed"/>
      </rPr>
      <t xml:space="preserve">
</t>
    </r>
    <r>
      <rPr>
        <sz val="11"/>
        <color rgb="FF006096"/>
        <rFont val="Roboto Condensed"/>
      </rPr>
      <t xml:space="preserve">   -pass file:/etc/mysql/encryption/keyfile.key \</t>
    </r>
    <r>
      <rPr>
        <sz val="11"/>
        <color rgb="FF006096"/>
        <rFont val="Roboto Condensed"/>
      </rPr>
      <t xml:space="preserve">
</t>
    </r>
    <r>
      <rPr>
        <sz val="11"/>
        <color rgb="FF006096"/>
        <rFont val="Roboto Condensed"/>
      </rPr>
      <t xml:space="preserve">   -in /etc/mysql/encryption/keyfile \</t>
    </r>
    <r>
      <rPr>
        <sz val="11"/>
        <color rgb="FF006096"/>
        <rFont val="Roboto Condensed"/>
      </rPr>
      <t xml:space="preserve">
</t>
    </r>
    <r>
      <rPr>
        <sz val="11"/>
        <color rgb="FF006096"/>
        <rFont val="Roboto Condensed"/>
      </rPr>
      <t xml:space="preserve">   -out /etc/mysql/encryption/keyfile.enc</t>
    </r>
    <r>
      <rPr>
        <sz val="11"/>
        <color rgb="FF006096"/>
        <rFont val="Roboto Condensed"/>
      </rPr>
      <t xml:space="preserve">
</t>
    </r>
    <r>
      <rPr>
        <sz val="11"/>
        <color rgb="FF000000"/>
        <rFont val="Calibri"/>
      </rPr>
      <t xml:space="preserve">
</t>
    </r>
    <r>
      <rPr>
        <sz val="11"/>
        <color rgb="FF000000"/>
        <rFont val="Calibri"/>
      </rPr>
      <t>Delete the unencrypted key file:</t>
    </r>
    <r>
      <rPr>
        <sz val="11"/>
        <color rgb="FF000000"/>
        <rFont val="Calibri"/>
      </rPr>
      <t xml:space="preserve">
</t>
    </r>
    <r>
      <rPr>
        <sz val="11"/>
        <color rgb="FF006096"/>
        <rFont val="Roboto Condensed"/>
      </rPr>
      <t>$ sudo rm /etc/mysql/encryption/keyfile</t>
    </r>
    <r>
      <rPr>
        <sz val="11"/>
        <color rgb="FF006096"/>
        <rFont val="Roboto Condensed"/>
      </rPr>
      <t xml:space="preserve">
</t>
    </r>
    <r>
      <rPr>
        <sz val="11"/>
        <color rgb="FF000000"/>
        <rFont val="Calibri"/>
      </rPr>
      <t xml:space="preserve">
</t>
    </r>
    <r>
      <rPr>
        <sz val="11"/>
        <color rgb="FF000000"/>
        <rFont val="Calibri"/>
      </rPr>
      <t>Set permissions and ownership on the keyfile and key:</t>
    </r>
    <r>
      <rPr>
        <sz val="11"/>
        <color rgb="FF000000"/>
        <rFont val="Calibri"/>
      </rPr>
      <t xml:space="preserve">
</t>
    </r>
    <r>
      <rPr>
        <sz val="11"/>
        <color rgb="FF006096"/>
        <rFont val="Roboto Condensed"/>
      </rPr>
      <t>$ sudo chown mysql:mysql -R /etc/mysql/encryption</t>
    </r>
    <r>
      <rPr>
        <sz val="11"/>
        <color rgb="FF006096"/>
        <rFont val="Roboto Condensed"/>
      </rPr>
      <t xml:space="preserve">
</t>
    </r>
    <r>
      <rPr>
        <sz val="11"/>
        <color rgb="FF006096"/>
        <rFont val="Roboto Condensed"/>
      </rPr>
      <t>$ sudo chmod 640 /etc/mysql/encryption/keyfile*</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mariadb.cnf</t>
    </r>
    <r>
      <rPr>
        <sz val="11"/>
        <color rgb="FF000000"/>
        <rFont val="Calibri"/>
      </rPr>
      <t xml:space="preserve"> to resemble the following block, optionally uncommenting </t>
    </r>
    <r>
      <rPr>
        <b/>
        <sz val="11"/>
        <color rgb="FF000000"/>
        <rFont val="Calibri"/>
      </rPr>
      <t>file_key_management_encryption_algorithm = AES_CTR</t>
    </r>
    <r>
      <rPr>
        <sz val="11"/>
        <color rgb="FF000000"/>
        <rFont val="Calibri"/>
      </rPr>
      <t>:</t>
    </r>
    <r>
      <rPr>
        <sz val="11"/>
        <color rgb="FF000000"/>
        <rFont val="Calibri"/>
      </rPr>
      <t xml:space="preserve">
</t>
    </r>
    <r>
      <rPr>
        <sz val="11"/>
        <color rgb="FF006096"/>
        <rFont val="Roboto Condensed"/>
      </rPr>
      <t>[mariadb]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plugin_load_add = file_key_management</t>
    </r>
    <r>
      <rPr>
        <sz val="11"/>
        <color rgb="FF006096"/>
        <rFont val="Roboto Condensed"/>
      </rPr>
      <t xml:space="preserve">
</t>
    </r>
    <r>
      <rPr>
        <sz val="11"/>
        <color rgb="FF006096"/>
        <rFont val="Roboto Condensed"/>
      </rPr>
      <t>file_key_management_filename = /etc/mysql/encryption/keyfile.enc</t>
    </r>
    <r>
      <rPr>
        <sz val="11"/>
        <color rgb="FF006096"/>
        <rFont val="Roboto Condensed"/>
      </rPr>
      <t xml:space="preserve">
</t>
    </r>
    <r>
      <rPr>
        <sz val="11"/>
        <color rgb="FF006096"/>
        <rFont val="Roboto Condensed"/>
      </rPr>
      <t>file_key_management_filekey = FILE:/etc/mysql/encryption/keyfile.key</t>
    </r>
    <r>
      <rPr>
        <sz val="11"/>
        <color rgb="FF006096"/>
        <rFont val="Roboto Condensed"/>
      </rPr>
      <t xml:space="preserve">
</t>
    </r>
    <r>
      <rPr>
        <sz val="11"/>
        <color rgb="FF006096"/>
        <rFont val="Roboto Condensed"/>
      </rPr>
      <t># Binary Log Encryption</t>
    </r>
    <r>
      <rPr>
        <sz val="11"/>
        <color rgb="FF006096"/>
        <rFont val="Roboto Condensed"/>
      </rPr>
      <t xml:space="preserve">
</t>
    </r>
    <r>
      <rPr>
        <sz val="11"/>
        <color rgb="FF006096"/>
        <rFont val="Roboto Condensed"/>
      </rPr>
      <t>encrypt_binlog = ON</t>
    </r>
    <r>
      <rPr>
        <sz val="11"/>
        <color rgb="FF006096"/>
        <rFont val="Roboto Condensed"/>
      </rPr>
      <t xml:space="preserve">
</t>
    </r>
    <r>
      <rPr>
        <sz val="11"/>
        <color rgb="FF006096"/>
        <rFont val="Roboto Condensed"/>
      </rPr>
      <t># Redo Log Encryption</t>
    </r>
    <r>
      <rPr>
        <sz val="11"/>
        <color rgb="FF006096"/>
        <rFont val="Roboto Condensed"/>
      </rPr>
      <t xml:space="preserve">
</t>
    </r>
    <r>
      <rPr>
        <sz val="11"/>
        <color rgb="FF006096"/>
        <rFont val="Roboto Condensed"/>
      </rPr>
      <t>innodb_encrypt_log = ON</t>
    </r>
    <r>
      <rPr>
        <sz val="11"/>
        <color rgb="FF006096"/>
        <rFont val="Roboto Condensed"/>
      </rPr>
      <t xml:space="preserve">
</t>
    </r>
    <r>
      <rPr>
        <sz val="11"/>
        <color rgb="FF006096"/>
        <rFont val="Roboto Condensed"/>
      </rPr>
      <t># Encrypting Temporary Files</t>
    </r>
    <r>
      <rPr>
        <sz val="11"/>
        <color rgb="FF006096"/>
        <rFont val="Roboto Condensed"/>
      </rPr>
      <t xml:space="preserve">
</t>
    </r>
    <r>
      <rPr>
        <sz val="11"/>
        <color rgb="FF006096"/>
        <rFont val="Roboto Condensed"/>
      </rPr>
      <t>encrypt_tmp_files = ON</t>
    </r>
    <r>
      <rPr>
        <sz val="11"/>
        <color rgb="FF006096"/>
        <rFont val="Roboto Condensed"/>
      </rPr>
      <t xml:space="preserve">
</t>
    </r>
    <r>
      <rPr>
        <sz val="11"/>
        <color rgb="FF006096"/>
        <rFont val="Roboto Condensed"/>
      </rPr>
      <t># Encrypt Temporary Tables</t>
    </r>
    <r>
      <rPr>
        <sz val="11"/>
        <color rgb="FF006096"/>
        <rFont val="Roboto Condensed"/>
      </rPr>
      <t xml:space="preserve">
</t>
    </r>
    <r>
      <rPr>
        <sz val="11"/>
        <color rgb="FF006096"/>
        <rFont val="Roboto Condensed"/>
      </rPr>
      <t>innodb_encrypt_temporary_tables = ON</t>
    </r>
    <r>
      <rPr>
        <sz val="11"/>
        <color rgb="FF006096"/>
        <rFont val="Roboto Condensed"/>
      </rPr>
      <t xml:space="preserve">
</t>
    </r>
    <r>
      <rPr>
        <sz val="11"/>
        <color rgb="FF006096"/>
        <rFont val="Roboto Condensed"/>
      </rPr>
      <t># You can configure InnoDB encryption to automatically have all new InnoDB tables automatically encrypted, or specify encrypt per table.</t>
    </r>
    <r>
      <rPr>
        <sz val="11"/>
        <color rgb="FF006096"/>
        <rFont val="Roboto Condensed"/>
      </rPr>
      <t xml:space="preserve">
</t>
    </r>
    <r>
      <rPr>
        <sz val="11"/>
        <color rgb="FF006096"/>
        <rFont val="Roboto Condensed"/>
      </rPr>
      <t>innodb_encrypt_tables = ON</t>
    </r>
    <r>
      <rPr>
        <sz val="11"/>
        <color rgb="FF006096"/>
        <rFont val="Roboto Condensed"/>
      </rPr>
      <t xml:space="preserve">
</t>
    </r>
    <r>
      <rPr>
        <sz val="11"/>
        <color rgb="FF006096"/>
        <rFont val="Roboto Condensed"/>
      </rPr>
      <t># Uncomment the line below if utilizing MariaDB built with OpenSSL</t>
    </r>
    <r>
      <rPr>
        <sz val="11"/>
        <color rgb="FF006096"/>
        <rFont val="Roboto Condensed"/>
      </rPr>
      <t xml:space="preserve">
</t>
    </r>
    <r>
      <rPr>
        <sz val="11"/>
        <color rgb="FF006096"/>
        <rFont val="Roboto Condensed"/>
      </rPr>
      <t xml:space="preserve"># file_key_management_encryption_algorithm = AES_CTR </t>
    </r>
    <r>
      <rPr>
        <sz val="11"/>
        <color rgb="FF006096"/>
        <rFont val="Roboto Condensed"/>
      </rPr>
      <t xml:space="preserve">
</t>
    </r>
    <r>
      <rPr>
        <sz val="11"/>
        <color rgb="FF000000"/>
        <rFont val="Calibri"/>
      </rPr>
      <t xml:space="preserve">
</t>
    </r>
    <r>
      <rPr>
        <sz val="11"/>
        <color rgb="FF000000"/>
        <rFont val="Calibri"/>
      </rPr>
      <t xml:space="preserve">If needed, see References for information about </t>
    </r>
    <r>
      <rPr>
        <b/>
        <sz val="11"/>
        <color rgb="FF000000"/>
        <rFont val="Calibri"/>
      </rPr>
      <t>file_key_management_encryption_algorithm</t>
    </r>
    <r>
      <rPr>
        <sz val="11"/>
        <color rgb="FF000000"/>
        <rFont val="Calibri"/>
      </rPr>
      <t xml:space="preserve"> and OpenSSL usage.</t>
    </r>
    <r>
      <rPr>
        <sz val="11"/>
        <color rgb="FF000000"/>
        <rFont val="Calibri"/>
      </rPr>
      <t xml:space="preserve">
</t>
    </r>
    <r>
      <rPr>
        <sz val="11"/>
        <color rgb="FF000000"/>
        <rFont val="Calibri"/>
      </rPr>
      <t>Restart MariaDB:</t>
    </r>
    <r>
      <rPr>
        <sz val="11"/>
        <color rgb="FF000000"/>
        <rFont val="Calibri"/>
      </rPr>
      <t xml:space="preserve">
</t>
    </r>
    <r>
      <rPr>
        <sz val="11"/>
        <color rgb="FF006096"/>
        <rFont val="Roboto Condensed"/>
      </rPr>
      <t>$ sudo systemctl restart mariadb.service</t>
    </r>
    <r>
      <rPr>
        <sz val="11"/>
        <color rgb="FF006096"/>
        <rFont val="Roboto Condensed"/>
      </rPr>
      <t xml:space="preserve">
</t>
    </r>
    <r>
      <rPr>
        <sz val="11"/>
        <color rgb="FF000000"/>
        <rFont val="Calibri"/>
      </rPr>
      <t xml:space="preserve">
</t>
    </r>
    <r>
      <rPr>
        <sz val="11"/>
        <color rgb="FF000000"/>
        <rFont val="Calibri"/>
      </rPr>
      <t xml:space="preserve">Run </t>
    </r>
    <r>
      <rPr>
        <b/>
        <sz val="11"/>
        <color rgb="FF000000"/>
        <rFont val="Calibri"/>
      </rPr>
      <t>ALTER</t>
    </r>
    <r>
      <rPr>
        <sz val="11"/>
        <color rgb="FF000000"/>
        <rFont val="Calibri"/>
      </rPr>
      <t xml:space="preserve"> to enable encryption (</t>
    </r>
    <r>
      <rPr>
        <b/>
        <sz val="11"/>
        <color rgb="FF000000"/>
        <rFont val="Calibri"/>
      </rPr>
      <t>Note:</t>
    </r>
    <r>
      <rPr>
        <sz val="11"/>
        <color rgb="FF000000"/>
        <rFont val="Calibri"/>
      </rPr>
      <t xml:space="preserve"> This will lock the table as table is encrypted).</t>
    </r>
    <r>
      <rPr>
        <sz val="11"/>
        <color rgb="FF000000"/>
        <rFont val="Calibri"/>
      </rPr>
      <t xml:space="preserve">
</t>
    </r>
    <r>
      <rPr>
        <sz val="11"/>
        <color rgb="FF006096"/>
        <rFont val="Roboto Condensed"/>
      </rPr>
      <t>ALTER TABLE tab1</t>
    </r>
    <r>
      <rPr>
        <sz val="11"/>
        <color rgb="FF006096"/>
        <rFont val="Roboto Condensed"/>
      </rPr>
      <t xml:space="preserve">
</t>
    </r>
    <r>
      <rPr>
        <sz val="11"/>
        <color rgb="FF006096"/>
        <rFont val="Roboto Condensed"/>
      </rPr>
      <t xml:space="preserve">   ENCRYPTED=YES ENCRYPTION_KEY_ID=1;</t>
    </r>
    <r>
      <rPr>
        <sz val="11"/>
        <color rgb="FF006096"/>
        <rFont val="Roboto Condensed"/>
      </rPr>
      <t xml:space="preserve">
</t>
    </r>
    <r>
      <rPr>
        <sz val="11"/>
        <color rgb="FF000000"/>
        <rFont val="Calibri"/>
      </rPr>
      <t xml:space="preserve">
</t>
    </r>
    <r>
      <rPr>
        <sz val="11"/>
        <color rgb="FF000000"/>
        <rFont val="Calibri"/>
      </rPr>
      <t>Revisit recommendation 3.10 after completing remediation.</t>
    </r>
  </si>
  <si>
    <r>
      <rPr>
        <sz val="11"/>
        <color rgb="FF000000"/>
        <rFont val="Calibri"/>
      </rPr>
      <t>Data-at-rest encryption protects the privacy of your information, prevents data breaches and helps meet regulatory requirements.</t>
    </r>
  </si>
  <si>
    <r>
      <rPr>
        <sz val="11"/>
        <color rgb="FF000000"/>
        <rFont val="Calibri"/>
      </rPr>
      <t>Check for the types of at-rest encryption enabled.</t>
    </r>
    <r>
      <rPr>
        <sz val="11"/>
        <color rgb="FF000000"/>
        <rFont val="Calibri"/>
      </rPr>
      <t xml:space="preserve">
</t>
    </r>
    <r>
      <rPr>
        <sz val="11"/>
        <color rgb="FF006096"/>
        <rFont val="Roboto Condensed"/>
      </rPr>
      <t>SELECT VARIABLE_NAME, VARIABLE_VALUE FROM information_schema.global_variables where  variable_name like '%ENCRYPT%' ;</t>
    </r>
    <r>
      <rPr>
        <sz val="11"/>
        <color rgb="FF006096"/>
        <rFont val="Roboto Condensed"/>
      </rPr>
      <t xml:space="preserve">
</t>
    </r>
    <r>
      <rPr>
        <sz val="11"/>
        <color rgb="FF000000"/>
        <rFont val="Calibri"/>
      </rPr>
      <t xml:space="preserve">
</t>
    </r>
    <r>
      <rPr>
        <b/>
        <sz val="11"/>
        <color rgb="FF000000"/>
        <rFont val="Calibri"/>
      </rPr>
      <t>OFF</t>
    </r>
    <r>
      <rPr>
        <sz val="11"/>
        <color rgb="FF000000"/>
        <rFont val="Calibri"/>
      </rPr>
      <t xml:space="preserve"> indicates at-rest encryption is not enabled.</t>
    </r>
    <r>
      <rPr>
        <sz val="11"/>
        <color rgb="FF000000"/>
        <rFont val="Calibri"/>
      </rPr>
      <t xml:space="preserve">
</t>
    </r>
    <r>
      <rPr>
        <sz val="11"/>
        <color rgb="FF000000"/>
        <rFont val="Calibri"/>
      </rPr>
      <t>To check which tablespaces are encrypted</t>
    </r>
    <r>
      <rPr>
        <sz val="11"/>
        <color rgb="FF000000"/>
        <rFont val="Calibri"/>
      </rPr>
      <t xml:space="preserve">
</t>
    </r>
    <r>
      <rPr>
        <sz val="11"/>
        <color rgb="FF006096"/>
        <rFont val="Roboto Condensed"/>
      </rPr>
      <t>SELECT SPACE,NAME FROM INFORMATION_SCHEMA.INNODB_TABLESPACES_ENCRYPTION;</t>
    </r>
    <r>
      <rPr>
        <sz val="11"/>
        <color rgb="FF006096"/>
        <rFont val="Roboto Condensed"/>
      </rPr>
      <t xml:space="preserve">
</t>
    </r>
    <r>
      <rPr>
        <sz val="11"/>
        <color rgb="FF000000"/>
        <rFont val="Calibri"/>
      </rPr>
      <t xml:space="preserve">
</t>
    </r>
    <r>
      <rPr>
        <sz val="11"/>
        <color rgb="FF000000"/>
        <rFont val="Calibri"/>
      </rPr>
      <t>If no data is returned or if your database has tables that are not included in this response, this is a fail.</t>
    </r>
    <r>
      <rPr>
        <sz val="11"/>
        <color rgb="FF000000"/>
        <rFont val="Calibri"/>
      </rPr>
      <t xml:space="preserve">
</t>
    </r>
    <r>
      <rPr>
        <sz val="11"/>
        <color rgb="FF000000"/>
        <rFont val="Calibri"/>
      </rPr>
      <t>Backup data should be encrypted at rest as well.</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mariabackup --user=root --backup --stream=xbstream  | openssl  enc -aes-256-cbc -k mypass &gt; backup.xb.enc</t>
    </r>
    <r>
      <rPr>
        <sz val="11"/>
        <color rgb="FF006096"/>
        <rFont val="Roboto Condensed"/>
      </rPr>
      <t xml:space="preserve">
</t>
    </r>
    <r>
      <rPr>
        <sz val="11"/>
        <color rgb="FF000000"/>
        <rFont val="Calibri"/>
      </rPr>
      <t xml:space="preserve">
</t>
    </r>
    <r>
      <rPr>
        <sz val="11"/>
        <color rgb="FF000000"/>
        <rFont val="Calibri"/>
      </rPr>
      <t>If no encryption tool is included in the backup command, this is a fail.</t>
    </r>
  </si>
  <si>
    <r>
      <rPr>
        <sz val="11"/>
        <color rgb="FF000000"/>
        <rFont val="Calibri"/>
      </rPr>
      <t>At rest encryption is off by default.</t>
    </r>
    <r>
      <rPr>
        <sz val="11"/>
        <color rgb="FF000000"/>
        <rFont val="Calibri"/>
      </rPr>
      <t xml:space="preserve">
</t>
    </r>
    <r>
      <rPr>
        <sz val="11"/>
        <color rgb="FF000000"/>
        <rFont val="Calibri"/>
      </rPr>
      <t>When innodb_encrypt_tables is set to ON, InnoDB tables are automatically encrypted by default.</t>
    </r>
    <r>
      <rPr>
        <sz val="11"/>
        <color rgb="FF000000"/>
        <rFont val="Calibri"/>
      </rPr>
      <t xml:space="preserve">
</t>
    </r>
    <r>
      <rPr>
        <b/>
        <sz val="11"/>
        <color rgb="FF000000"/>
        <rFont val="Calibri"/>
      </rPr>
      <t>mariadb.cnf</t>
    </r>
    <r>
      <rPr>
        <sz val="11"/>
        <color rgb="FF000000"/>
        <rFont val="Calibri"/>
      </rPr>
      <t>.</t>
    </r>
    <r>
      <rPr>
        <sz val="11"/>
        <color rgb="FF000000"/>
        <rFont val="Calibri"/>
      </rPr>
      <t xml:space="preserve">
</t>
    </r>
    <r>
      <rPr>
        <sz val="11"/>
        <color rgb="FF006096"/>
        <rFont val="Roboto Condensed"/>
      </rPr>
      <t>innodb_encrypt_tables=ON</t>
    </r>
    <r>
      <rPr>
        <sz val="11"/>
        <color rgb="FF006096"/>
        <rFont val="Roboto Condensed"/>
      </rPr>
      <t xml:space="preserve">
</t>
    </r>
  </si>
  <si>
    <t>MariaDB Permissions</t>
  </si>
  <si>
    <t>5.1</t>
  </si>
  <si>
    <r>
      <rPr>
        <sz val="11"/>
        <rFont val="Calibri"/>
      </rPr>
      <t>Ensure Only Administrative Users Have Full Database Access</t>
    </r>
  </si>
  <si>
    <r>
      <rPr>
        <sz val="11"/>
        <color rgb="FF000000"/>
        <rFont val="Calibri"/>
      </rPr>
      <t>Perform the following actions to remediate this setting:</t>
    </r>
    <r>
      <rPr>
        <sz val="11"/>
        <color rgb="FF000000"/>
        <rFont val="Calibri"/>
      </rPr>
      <t xml:space="preserve">
</t>
    </r>
    <r>
      <rPr>
        <sz val="11"/>
        <color rgb="FF000000"/>
        <rFont val="Calibri"/>
      </rPr>
      <t>- Enumerate non-administrative users resulting from the audit procedure.</t>
    </r>
    <r>
      <rPr>
        <sz val="11"/>
        <color rgb="FF000000"/>
        <rFont val="Calibri"/>
      </rPr>
      <t xml:space="preserve">
</t>
    </r>
    <r>
      <rPr>
        <sz val="11"/>
        <color rgb="FF000000"/>
        <rFont val="Calibri"/>
      </rPr>
      <t xml:space="preserve">- For each non-administrative user, use the </t>
    </r>
    <r>
      <rPr>
        <b/>
        <sz val="11"/>
        <color rgb="FF000000"/>
        <rFont val="Calibri"/>
      </rPr>
      <t>REVOKE</t>
    </r>
    <r>
      <rPr>
        <sz val="11"/>
        <color rgb="FF000000"/>
        <rFont val="Calibri"/>
      </rPr>
      <t xml:space="preserve"> statement to remove privileges as appropriate.</t>
    </r>
  </si>
  <si>
    <r>
      <rPr>
        <sz val="11"/>
        <color rgb="FF000000"/>
        <rFont val="Calibri"/>
      </rPr>
      <t xml:space="preserve">The </t>
    </r>
    <r>
      <rPr>
        <b/>
        <sz val="11"/>
        <color rgb="FF000000"/>
        <rFont val="Calibri"/>
      </rPr>
      <t>mysql.user</t>
    </r>
    <r>
      <rPr>
        <sz val="11"/>
        <color rgb="FF000000"/>
        <rFont val="Calibri"/>
      </rPr>
      <t xml:space="preserve">, </t>
    </r>
    <r>
      <rPr>
        <b/>
        <sz val="11"/>
        <color rgb="FF000000"/>
        <rFont val="Calibri"/>
      </rPr>
      <t>mysql.db</t>
    </r>
    <r>
      <rPr>
        <sz val="11"/>
        <color rgb="FF000000"/>
        <rFont val="Calibri"/>
      </rPr>
      <t xml:space="preserve">, and other </t>
    </r>
    <r>
      <rPr>
        <b/>
        <sz val="11"/>
        <color rgb="FF000000"/>
        <rFont val="Calibri"/>
      </rPr>
      <t>mysql</t>
    </r>
    <r>
      <rPr>
        <sz val="11"/>
        <color rgb="FF000000"/>
        <rFont val="Calibri"/>
      </rPr>
      <t xml:space="preserve"> tables ending in </t>
    </r>
    <r>
      <rPr>
        <b/>
        <sz val="11"/>
        <color rgb="FF000000"/>
        <rFont val="Calibri"/>
      </rPr>
      <t>_priv</t>
    </r>
    <r>
      <rPr>
        <sz val="11"/>
        <color rgb="FF000000"/>
        <rFont val="Calibri"/>
      </rPr>
      <t xml:space="preserve"> list a variety of privileges that can be granted (or denied) to MariaDB users. Some of the privileges of concern include: </t>
    </r>
    <r>
      <rPr>
        <b/>
        <sz val="11"/>
        <color rgb="FF000000"/>
        <rFont val="Calibri"/>
      </rPr>
      <t>Select_priv</t>
    </r>
    <r>
      <rPr>
        <sz val="11"/>
        <color rgb="FF000000"/>
        <rFont val="Calibri"/>
      </rPr>
      <t xml:space="preserve">, </t>
    </r>
    <r>
      <rPr>
        <b/>
        <sz val="11"/>
        <color rgb="FF000000"/>
        <rFont val="Calibri"/>
      </rPr>
      <t>Insert_priv</t>
    </r>
    <r>
      <rPr>
        <sz val="11"/>
        <color rgb="FF000000"/>
        <rFont val="Calibri"/>
      </rPr>
      <t xml:space="preserve">, </t>
    </r>
    <r>
      <rPr>
        <b/>
        <sz val="11"/>
        <color rgb="FF000000"/>
        <rFont val="Calibri"/>
      </rPr>
      <t>Update_priv</t>
    </r>
    <r>
      <rPr>
        <sz val="11"/>
        <color rgb="FF000000"/>
        <rFont val="Calibri"/>
      </rPr>
      <t xml:space="preserve">, </t>
    </r>
    <r>
      <rPr>
        <b/>
        <sz val="11"/>
        <color rgb="FF000000"/>
        <rFont val="Calibri"/>
      </rPr>
      <t>Delete_priv</t>
    </r>
    <r>
      <rPr>
        <sz val="11"/>
        <color rgb="FF000000"/>
        <rFont val="Calibri"/>
      </rPr>
      <t xml:space="preserve">, </t>
    </r>
    <r>
      <rPr>
        <b/>
        <sz val="11"/>
        <color rgb="FF000000"/>
        <rFont val="Calibri"/>
      </rPr>
      <t>Drop_priv</t>
    </r>
    <r>
      <rPr>
        <sz val="11"/>
        <color rgb="FF000000"/>
        <rFont val="Calibri"/>
      </rPr>
      <t xml:space="preserve">, and so on. Typically, these privileges should not be available to every MySQL user and often are reserved for administrative use only. The </t>
    </r>
    <r>
      <rPr>
        <b/>
        <sz val="11"/>
        <color rgb="FF000000"/>
        <rFont val="Calibri"/>
      </rPr>
      <t>information_schema.user_privileges</t>
    </r>
    <r>
      <rPr>
        <sz val="11"/>
        <color rgb="FF000000"/>
        <rFont val="Calibri"/>
      </rPr>
      <t xml:space="preserve"> provides a consolidated view of all user privileges.</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</si>
  <si>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 from information_schema.user_privileges</t>
    </r>
    <r>
      <rPr>
        <sz val="11"/>
        <color rgb="FF006096"/>
        <rFont val="Roboto Condensed"/>
      </rPr>
      <t xml:space="preserve">
</t>
    </r>
    <r>
      <rPr>
        <sz val="11"/>
        <color rgb="FF006096"/>
        <rFont val="Roboto Condensed"/>
      </rPr>
      <t>where grantee not like ('\'mysql.%localhost\'');</t>
    </r>
    <r>
      <rPr>
        <sz val="11"/>
        <color rgb="FF006096"/>
        <rFont val="Roboto Condensed"/>
      </rPr>
      <t xml:space="preserve">
</t>
    </r>
    <r>
      <rPr>
        <sz val="11"/>
        <color rgb="FF000000"/>
        <rFont val="Calibri"/>
      </rPr>
      <t xml:space="preserve">
</t>
    </r>
    <r>
      <rPr>
        <sz val="11"/>
        <color rgb="FF000000"/>
        <rFont val="Calibri"/>
      </rPr>
      <t>Ensure all users returned are administrative users with minimal privileges required.</t>
    </r>
    <r>
      <rPr>
        <sz val="11"/>
        <color rgb="FF000000"/>
        <rFont val="Calibri"/>
      </rPr>
      <t xml:space="preserve">
</t>
    </r>
    <r>
      <rPr>
        <sz val="11"/>
        <color rgb="FF000000"/>
        <rFont val="Calibri"/>
      </rPr>
      <t xml:space="preserve">The above query ignores MariaDB internal </t>
    </r>
    <r>
      <rPr>
        <b/>
        <sz val="11"/>
        <color rgb="FF000000"/>
        <rFont val="Calibri"/>
      </rPr>
      <t>reserved accounts</t>
    </r>
    <r>
      <rPr>
        <sz val="11"/>
        <color rgb="FF000000"/>
        <rFont val="Calibri"/>
      </rPr>
      <t>.</t>
    </r>
  </si>
  <si>
    <t>5.2</t>
  </si>
  <si>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</si>
  <si>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FILE ON *.* FROM '&lt;user&gt;';</t>
    </r>
    <r>
      <rPr>
        <sz val="11"/>
        <color rgb="FF006096"/>
        <rFont val="Roboto Condensed"/>
      </rPr>
      <t xml:space="preserve">
</t>
    </r>
  </si>
  <si>
    <r>
      <rPr>
        <sz val="11"/>
        <color rgb="FF000000"/>
        <rFont val="Calibri"/>
      </rPr>
      <t xml:space="preserve">The </t>
    </r>
    <r>
      <rPr>
        <b/>
        <sz val="11"/>
        <color rgb="FF000000"/>
        <rFont val="Calibri"/>
      </rPr>
      <t>FILE</t>
    </r>
    <r>
      <rPr>
        <sz val="11"/>
        <color rgb="FF000000"/>
        <rFont val="Calibri"/>
      </rPr>
      <t xml:space="preserve"> privilege is used to allow or disallow a user from reading and writing files on the server host. Any user with the </t>
    </r>
    <r>
      <rPr>
        <b/>
        <sz val="11"/>
        <color rgb="FF000000"/>
        <rFont val="Calibri"/>
      </rPr>
      <t>FILE</t>
    </r>
    <r>
      <rPr>
        <sz val="11"/>
        <color rgb="FF000000"/>
        <rFont val="Calibri"/>
      </rPr>
      <t xml:space="preserve"> right granted has the ability to:</t>
    </r>
    <r>
      <rPr>
        <sz val="11"/>
        <color rgb="FF000000"/>
        <rFont val="Calibri"/>
      </rPr>
      <t xml:space="preserve">
</t>
    </r>
    <r>
      <rPr>
        <sz val="11"/>
        <color rgb="FF000000"/>
        <rFont val="Calibri"/>
      </rPr>
      <t>- Read files from the local file system that are readable by the MariaDB server (this includes world-readable files).</t>
    </r>
    <r>
      <rPr>
        <sz val="11"/>
        <color rgb="FF000000"/>
        <rFont val="Calibri"/>
      </rPr>
      <t xml:space="preserve">
</t>
    </r>
    <r>
      <rPr>
        <sz val="11"/>
        <color rgb="FF000000"/>
        <rFont val="Calibri"/>
      </rPr>
      <t>- Write files to the local file system where the MariaDB server has write access.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</si>
  <si>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'FILE';</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</si>
  <si>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5.3</t>
  </si>
  <si>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</si>
  <si>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PROCESS ON *.* FROM '&lt;user&gt;';</t>
    </r>
    <r>
      <rPr>
        <sz val="11"/>
        <color rgb="FF006096"/>
        <rFont val="Roboto Condensed"/>
      </rPr>
      <t xml:space="preserve">
</t>
    </r>
  </si>
  <si>
    <r>
      <rPr>
        <sz val="11"/>
        <color rgb="FF000000"/>
        <rFont val="Calibri"/>
      </rPr>
      <t xml:space="preserve">The </t>
    </r>
    <r>
      <rPr>
        <b/>
        <sz val="11"/>
        <color rgb="FF000000"/>
        <rFont val="Calibri"/>
      </rPr>
      <t>PROCESS</t>
    </r>
    <r>
      <rPr>
        <sz val="11"/>
        <color rgb="FF000000"/>
        <rFont val="Calibri"/>
      </rPr>
      <t xml:space="preserve"> privilege found in the </t>
    </r>
    <r>
      <rPr>
        <b/>
        <sz val="11"/>
        <color rgb="FF000000"/>
        <rFont val="Calibri"/>
      </rPr>
      <t>mysql.user</t>
    </r>
    <r>
      <rPr>
        <sz val="11"/>
        <color rgb="FF000000"/>
        <rFont val="Calibri"/>
      </rPr>
      <t xml:space="preserve"> table determines whether a given user can see statement execution information for all sessions.</t>
    </r>
  </si>
  <si>
    <r>
      <rPr>
        <sz val="11"/>
        <color rgb="FF000000"/>
        <rFont val="Calibri"/>
      </rPr>
      <t xml:space="preserve">Users denied the </t>
    </r>
    <r>
      <rPr>
        <b/>
        <sz val="11"/>
        <color rgb="FF000000"/>
        <rFont val="Calibri"/>
      </rPr>
      <t>PROCESS</t>
    </r>
    <r>
      <rPr>
        <sz val="11"/>
        <color rgb="FF000000"/>
        <rFont val="Calibri"/>
      </rPr>
      <t xml:space="preserve"> privilege may also be denied use of </t>
    </r>
    <r>
      <rPr>
        <b/>
        <sz val="11"/>
        <color rgb="FF000000"/>
        <rFont val="Calibri"/>
      </rPr>
      <t>SHOW ENGINE</t>
    </r>
    <r>
      <rPr>
        <sz val="11"/>
        <color rgb="FF000000"/>
        <rFont val="Calibri"/>
      </rPr>
      <t>.</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</si>
  <si>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'PROCESS';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</si>
  <si>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5.4</t>
  </si>
  <si>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</si>
  <si>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SUPER ON *.* FROM '&lt;user&gt;';</t>
    </r>
    <r>
      <rPr>
        <sz val="11"/>
        <color rgb="FF006096"/>
        <rFont val="Roboto Condensed"/>
      </rPr>
      <t xml:space="preserve">
</t>
    </r>
    <r>
      <rPr>
        <sz val="11"/>
        <color rgb="FF000000"/>
        <rFont val="Calibri"/>
      </rPr>
      <t>Next minimize administrator rights</t>
    </r>
    <r>
      <rPr>
        <sz val="11"/>
        <color rgb="FF000000"/>
        <rFont val="Calibri"/>
      </rPr>
      <t xml:space="preserve">
</t>
    </r>
    <r>
      <rPr>
        <sz val="11"/>
        <color rgb="FF000000"/>
        <rFont val="Calibri"/>
      </rPr>
      <t>-  Assess the minimal set of Dynamic Permissions needed by a user to perform their duties.</t>
    </r>
    <r>
      <rPr>
        <sz val="11"/>
        <color rgb="FF000000"/>
        <rFont val="Calibri"/>
      </rPr>
      <t xml:space="preserve">
</t>
    </r>
    <r>
      <rPr>
        <sz val="11"/>
        <color rgb="FF000000"/>
        <rFont val="Calibri"/>
      </rPr>
      <t xml:space="preserve">-  For each user assign the appropriate Dynamic Permission and then revoke that </t>
    </r>
    <r>
      <rPr>
        <b/>
        <i/>
        <sz val="11"/>
        <color rgb="FF000000"/>
        <rFont val="Calibri"/>
      </rPr>
      <t>&lt;user&gt;</t>
    </r>
    <r>
      <rPr>
        <sz val="11"/>
        <color rgb="FF000000"/>
        <rFont val="Calibri"/>
      </rPr>
      <t xml:space="preserve"> </t>
    </r>
    <r>
      <rPr>
        <b/>
        <sz val="11"/>
        <color rgb="FF000000"/>
        <rFont val="Calibri"/>
      </rPr>
      <t>SUPER</t>
    </r>
    <r>
      <rPr>
        <sz val="11"/>
        <color rgb="FF000000"/>
        <rFont val="Calibri"/>
      </rPr>
      <t xml:space="preserve"> capability.</t>
    </r>
    <r>
      <rPr>
        <sz val="11"/>
        <color rgb="FF000000"/>
        <rFont val="Calibri"/>
      </rPr>
      <t xml:space="preserve">
</t>
    </r>
    <r>
      <rPr>
        <sz val="11"/>
        <color rgb="FF000000"/>
        <rFont val="Calibri"/>
      </rPr>
      <t xml:space="preserve">For example, if administrator </t>
    </r>
    <r>
      <rPr>
        <b/>
        <sz val="11"/>
        <color rgb="FF000000"/>
        <rFont val="Calibri"/>
      </rPr>
      <t>'u1'@'localhost'</t>
    </r>
    <r>
      <rPr>
        <sz val="11"/>
        <color rgb="FF000000"/>
        <rFont val="Calibri"/>
      </rPr>
      <t xml:space="preserve"> requires </t>
    </r>
    <r>
      <rPr>
        <b/>
        <sz val="11"/>
        <color rgb="FF000000"/>
        <rFont val="Calibri"/>
      </rPr>
      <t>SUPER</t>
    </r>
    <r>
      <rPr>
        <sz val="11"/>
        <color rgb="FF000000"/>
        <rFont val="Calibri"/>
      </rPr>
      <t xml:space="preserve"> for binary log purging and system variable modification, these statements make the required changes to the account thus limiting rights to what is needed:</t>
    </r>
    <r>
      <rPr>
        <sz val="11"/>
        <color rgb="FF000000"/>
        <rFont val="Calibri"/>
      </rPr>
      <t xml:space="preserve">
</t>
    </r>
    <r>
      <rPr>
        <sz val="11"/>
        <color rgb="FF006096"/>
        <rFont val="Roboto Condensed"/>
      </rPr>
      <t>GRANT BINLOG_ADMIN, SYSTEM_VARIABLES_ADMIN ON *.* TO 'u1'@'localhost';</t>
    </r>
    <r>
      <rPr>
        <sz val="11"/>
        <color rgb="FF006096"/>
        <rFont val="Roboto Condensed"/>
      </rPr>
      <t xml:space="preserve">
</t>
    </r>
    <r>
      <rPr>
        <sz val="11"/>
        <color rgb="FF006096"/>
        <rFont val="Roboto Condensed"/>
      </rPr>
      <t>REVOKE SUPER ON *.* FROM 'u1'@'localhost';</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</si>
  <si>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is a powerful and far-reaching privilege and should not be granted lightly. In MariaDB, </t>
    </r>
    <r>
      <rPr>
        <b/>
        <sz val="11"/>
        <color rgb="FF000000"/>
        <rFont val="Calibri"/>
      </rPr>
      <t>SUPER</t>
    </r>
    <r>
      <rPr>
        <sz val="11"/>
        <color rgb="FF000000"/>
        <rFont val="Calibri"/>
      </rPr>
      <t xml:space="preserve"> is deprecated and will be removed in a future version of MariaDB.</t>
    </r>
    <r>
      <rPr>
        <sz val="11"/>
        <color rgb="FF000000"/>
        <rFont val="Calibri"/>
      </rPr>
      <t xml:space="preserve">
</t>
    </r>
    <r>
      <rPr>
        <sz val="11"/>
        <color rgb="FF000000"/>
        <rFont val="Calibri"/>
      </rPr>
      <t xml:space="preserve">The </t>
    </r>
    <r>
      <rPr>
        <b/>
        <sz val="11"/>
        <color rgb="FF000000"/>
        <rFont val="Calibri"/>
      </rPr>
      <t>SUPER</t>
    </r>
    <r>
      <rPr>
        <sz val="11"/>
        <color rgb="FF000000"/>
        <rFont val="Calibri"/>
      </rPr>
      <t xml:space="preserve"> privilege shown in the </t>
    </r>
    <r>
      <rPr>
        <b/>
        <sz val="11"/>
        <color rgb="FF000000"/>
        <rFont val="Calibri"/>
      </rPr>
      <t>INFORMATION_SCHEMA.USER_PRIVILEGES</t>
    </r>
    <r>
      <rPr>
        <sz val="11"/>
        <color rgb="FF000000"/>
        <rFont val="Calibri"/>
      </rPr>
      <t xml:space="preserve"> table governs the use of a variety of MariaDB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r>
      <rPr>
        <sz val="11"/>
        <color rgb="FF000000"/>
        <rFont val="Calibri"/>
      </rPr>
      <t xml:space="preserve">
</t>
    </r>
    <r>
      <rPr>
        <sz val="11"/>
        <color rgb="FF000000"/>
        <rFont val="Calibri"/>
      </rPr>
      <t xml:space="preserve">In MariaDB, </t>
    </r>
    <r>
      <rPr>
        <b/>
        <sz val="11"/>
        <color rgb="FF000000"/>
        <rFont val="Calibri"/>
      </rPr>
      <t>SUPER</t>
    </r>
    <r>
      <rPr>
        <sz val="11"/>
        <color rgb="FF000000"/>
        <rFont val="Calibri"/>
      </rPr>
      <t xml:space="preserve"> is deprecated and will be removed in a future version of MariaDB. Migrating Accounts from SUPER to Dynamic Privileges is recommended.</t>
    </r>
  </si>
  <si>
    <r>
      <rPr>
        <sz val="11"/>
        <color rgb="FF000000"/>
        <rFont val="Calibri"/>
      </rPr>
      <t xml:space="preserve">When the </t>
    </r>
    <r>
      <rPr>
        <b/>
        <sz val="11"/>
        <color rgb="FF000000"/>
        <rFont val="Calibri"/>
      </rPr>
      <t>SUPER</t>
    </r>
    <r>
      <rPr>
        <sz val="11"/>
        <color rgb="FF000000"/>
        <rFont val="Calibri"/>
      </rPr>
      <t xml:space="preserve"> privilege is denied to a given user, that user will be unable to take advantage of certain capabilities, such as certain </t>
    </r>
    <r>
      <rPr>
        <b/>
        <sz val="11"/>
        <color rgb="FF000000"/>
        <rFont val="Calibri"/>
      </rPr>
      <t>mysqladmin</t>
    </r>
    <r>
      <rPr>
        <sz val="11"/>
        <color rgb="FF000000"/>
        <rFont val="Calibri"/>
      </rPr>
      <t xml:space="preserve"> options.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</si>
  <si>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'SUPER';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</si>
  <si>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5.5</t>
  </si>
  <si>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</si>
  <si>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SHUTDOWN ON *.* FROM '&lt;user&gt;';</t>
    </r>
    <r>
      <rPr>
        <sz val="11"/>
        <color rgb="FF006096"/>
        <rFont val="Roboto Condensed"/>
      </rPr>
      <t xml:space="preserve">
</t>
    </r>
  </si>
  <si>
    <r>
      <rPr>
        <sz val="11"/>
        <color rgb="FF000000"/>
        <rFont val="Calibri"/>
      </rPr>
      <t xml:space="preserve">The </t>
    </r>
    <r>
      <rPr>
        <b/>
        <sz val="11"/>
        <color rgb="FF000000"/>
        <rFont val="Calibri"/>
      </rPr>
      <t>SHUTDOWN</t>
    </r>
    <r>
      <rPr>
        <sz val="11"/>
        <color rgb="FF000000"/>
        <rFont val="Calibri"/>
      </rPr>
      <t xml:space="preserve"> privilege simply enables use of the </t>
    </r>
    <r>
      <rPr>
        <b/>
        <sz val="11"/>
        <color rgb="FF000000"/>
        <rFont val="Calibri"/>
      </rPr>
      <t>shutdown</t>
    </r>
    <r>
      <rPr>
        <sz val="11"/>
        <color rgb="FF000000"/>
        <rFont val="Calibri"/>
      </rPr>
      <t xml:space="preserve"> option to the </t>
    </r>
    <r>
      <rPr>
        <b/>
        <sz val="11"/>
        <color rgb="FF000000"/>
        <rFont val="Calibri"/>
      </rPr>
      <t>mysqladmin</t>
    </r>
    <r>
      <rPr>
        <sz val="11"/>
        <color rgb="FF000000"/>
        <rFont val="Calibri"/>
      </rPr>
      <t xml:space="preserve"> command, which allows a user with the </t>
    </r>
    <r>
      <rPr>
        <b/>
        <sz val="11"/>
        <color rgb="FF000000"/>
        <rFont val="Calibri"/>
      </rPr>
      <t>SHUTDOWN</t>
    </r>
    <r>
      <rPr>
        <sz val="11"/>
        <color rgb="FF000000"/>
        <rFont val="Calibri"/>
      </rPr>
      <t xml:space="preserve"> privilege the ability to shut down the MariaDB server.</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</si>
  <si>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'SHUTDOWN';</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</si>
  <si>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5.6</t>
  </si>
  <si>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</si>
  <si>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CREATE USER ON *.* FROM '&lt;user&gt;';</t>
    </r>
    <r>
      <rPr>
        <sz val="11"/>
        <color rgb="FF006096"/>
        <rFont val="Roboto Condensed"/>
      </rPr>
      <t xml:space="preserve">
</t>
    </r>
  </si>
  <si>
    <r>
      <rPr>
        <sz val="11"/>
        <color rgb="FF000000"/>
        <rFont val="Calibri"/>
      </rPr>
      <t xml:space="preserve">The </t>
    </r>
    <r>
      <rPr>
        <b/>
        <sz val="11"/>
        <color rgb="FF000000"/>
        <rFont val="Calibri"/>
      </rPr>
      <t>CREATE USER</t>
    </r>
    <r>
      <rPr>
        <sz val="11"/>
        <color rgb="FF000000"/>
        <rFont val="Calibri"/>
      </rPr>
      <t xml:space="preserve"> privilege governs the right of a given user to add or remove users, change existing users' names, or revoke existing users' privileges.</t>
    </r>
  </si>
  <si>
    <r>
      <rPr>
        <sz val="11"/>
        <color rgb="FF000000"/>
        <rFont val="Calibri"/>
      </rPr>
      <t xml:space="preserve">Users that are denied the </t>
    </r>
    <r>
      <rPr>
        <b/>
        <sz val="11"/>
        <color rgb="FF000000"/>
        <rFont val="Calibri"/>
      </rPr>
      <t>CREATE USER</t>
    </r>
    <r>
      <rPr>
        <sz val="11"/>
        <color rgb="FF000000"/>
        <rFont val="Calibri"/>
      </rPr>
      <t xml:space="preserve"> privilege will not only be unable to create a user, but they may be unable to drop a user, rename a user, or otherwise revoke a given user's privileges.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</si>
  <si>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'CREATE USER';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</si>
  <si>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5.7</t>
  </si>
  <si>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</si>
  <si>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sets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GRANT OPTION ON *.* FROM '&lt;user&gt;';</t>
    </r>
    <r>
      <rPr>
        <sz val="11"/>
        <color rgb="FF006096"/>
        <rFont val="Roboto Condensed"/>
      </rPr>
      <t xml:space="preserve">
</t>
    </r>
  </si>
  <si>
    <r>
      <rPr>
        <sz val="11"/>
        <color rgb="FF000000"/>
        <rFont val="Calibri"/>
      </rPr>
      <t xml:space="preserve">The </t>
    </r>
    <r>
      <rPr>
        <b/>
        <sz val="11"/>
        <color rgb="FF000000"/>
        <rFont val="Calibri"/>
      </rPr>
      <t>GRANT OPTION</t>
    </r>
    <r>
      <rPr>
        <sz val="11"/>
        <color rgb="FF000000"/>
        <rFont val="Calibri"/>
      </rPr>
      <t xml:space="preserve"> privilege exists in different contexts (</t>
    </r>
    <r>
      <rPr>
        <b/>
        <sz val="11"/>
        <color rgb="FF000000"/>
        <rFont val="Calibri"/>
      </rPr>
      <t>mysql.user</t>
    </r>
    <r>
      <rPr>
        <sz val="11"/>
        <color rgb="FF000000"/>
        <rFont val="Calibri"/>
      </rPr>
      <t xml:space="preserve">, </t>
    </r>
    <r>
      <rPr>
        <b/>
        <sz val="11"/>
        <color rgb="FF000000"/>
        <rFont val="Calibri"/>
      </rPr>
      <t>mysql.db</t>
    </r>
    <r>
      <rPr>
        <sz val="11"/>
        <color rgb="FF000000"/>
        <rFont val="Calibri"/>
      </rPr>
      <t>) for the purpose of governing the ability of a privileged user to manipulate the privileges of other users.</t>
    </r>
  </si>
  <si>
    <r>
      <rPr>
        <sz val="11"/>
        <color rgb="FF000000"/>
        <rFont val="Calibri"/>
      </rPr>
      <t>Execute the following SQL statements to audit this setting:</t>
    </r>
    <r>
      <rPr>
        <sz val="11"/>
        <color rgb="FF000000"/>
        <rFont val="Calibri"/>
      </rPr>
      <t xml:space="preserve">
</t>
    </r>
    <r>
      <rPr>
        <sz val="11"/>
        <color rgb="FF006096"/>
        <rFont val="Roboto Condensed"/>
      </rPr>
      <t>SELECT DISTINCT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IS_GRANTABLE = 'YES';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</si>
  <si>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5.8</t>
  </si>
  <si>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</si>
  <si>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non-replica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non-replica user):</t>
    </r>
    <r>
      <rPr>
        <sz val="11"/>
        <color rgb="FF000000"/>
        <rFont val="Calibri"/>
      </rPr>
      <t xml:space="preserve">
</t>
    </r>
    <r>
      <rPr>
        <sz val="11"/>
        <color rgb="FF006096"/>
        <rFont val="Roboto Condensed"/>
      </rPr>
      <t>REVOKE REPLICATION SLAVE ON *.* FROM '&lt;user&gt;';</t>
    </r>
    <r>
      <rPr>
        <sz val="11"/>
        <color rgb="FF006096"/>
        <rFont val="Roboto Condensed"/>
      </rPr>
      <t xml:space="preserve">
</t>
    </r>
    <r>
      <rPr>
        <sz val="11"/>
        <color rgb="FF000000"/>
        <rFont val="Calibri"/>
      </rPr>
      <t xml:space="preserve">Use the </t>
    </r>
    <r>
      <rPr>
        <b/>
        <sz val="11"/>
        <color rgb="FF000000"/>
        <rFont val="Calibri"/>
      </rPr>
      <t>REVOKE</t>
    </r>
    <r>
      <rPr>
        <sz val="11"/>
        <color rgb="FF000000"/>
        <rFont val="Calibri"/>
      </rPr>
      <t xml:space="preserve"> statement to remove the </t>
    </r>
    <r>
      <rPr>
        <b/>
        <sz val="11"/>
        <color rgb="FF000000"/>
        <rFont val="Calibri"/>
      </rPr>
      <t>REPLICATION SLAVE</t>
    </r>
    <r>
      <rPr>
        <sz val="11"/>
        <color rgb="FF000000"/>
        <rFont val="Calibri"/>
      </rPr>
      <t xml:space="preserve"> privilege from users who shouldn't have it.</t>
    </r>
  </si>
  <si>
    <r>
      <rPr>
        <sz val="11"/>
        <color rgb="FF000000"/>
        <rFont val="Calibri"/>
      </rPr>
      <t xml:space="preserve">The </t>
    </r>
    <r>
      <rPr>
        <b/>
        <sz val="11"/>
        <color rgb="FF000000"/>
        <rFont val="Calibri"/>
      </rPr>
      <t>REPLICATION SLAVE</t>
    </r>
    <r>
      <rPr>
        <sz val="11"/>
        <color rgb="FF000000"/>
        <rFont val="Calibri"/>
      </rPr>
      <t xml:space="preserve"> privilege governs whether a given user (in the context of the source server) can request updates that have been made on the source server.</t>
    </r>
  </si>
  <si>
    <r>
      <rPr>
        <sz val="11"/>
        <color rgb="FF000000"/>
        <rFont val="Calibri"/>
      </rPr>
      <t>Execute the following SQL statement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 xml:space="preserve">FROM INFORMATION_SCHEMA.USER_PRIVILEGES </t>
    </r>
    <r>
      <rPr>
        <sz val="11"/>
        <color rgb="FF006096"/>
        <rFont val="Roboto Condensed"/>
      </rPr>
      <t xml:space="preserve">
</t>
    </r>
    <r>
      <rPr>
        <sz val="11"/>
        <color rgb="FF006096"/>
        <rFont val="Roboto Condensed"/>
      </rPr>
      <t>WHERE PRIVILEGE_TYPE = 'REPLICATION SLAVE';</t>
    </r>
    <r>
      <rPr>
        <sz val="11"/>
        <color rgb="FF006096"/>
        <rFont val="Roboto Condensed"/>
      </rPr>
      <t xml:space="preserve">
</t>
    </r>
    <r>
      <rPr>
        <sz val="11"/>
        <color rgb="FF000000"/>
        <rFont val="Calibri"/>
      </rPr>
      <t xml:space="preserve">
</t>
    </r>
    <r>
      <rPr>
        <sz val="11"/>
        <color rgb="FF000000"/>
        <rFont val="Calibri"/>
      </rPr>
      <t>Ensure only accounts designated for replica users are granted this privilege.</t>
    </r>
  </si>
  <si>
    <t>5.9</t>
  </si>
  <si>
    <r>
      <rPr>
        <sz val="11"/>
        <rFont val="Calibri"/>
      </rPr>
      <t>Ensure DML/DDL Grants are Limited to Specific Databases and Users</t>
    </r>
  </si>
  <si>
    <r>
      <rPr>
        <sz val="11"/>
        <color rgb="FF000000"/>
        <rFont val="Calibri"/>
      </rPr>
      <t>Perform the following steps to remediate this setting:</t>
    </r>
    <r>
      <rPr>
        <sz val="11"/>
        <color rgb="FF000000"/>
        <rFont val="Calibri"/>
      </rPr>
      <t xml:space="preserve">
</t>
    </r>
    <r>
      <rPr>
        <sz val="11"/>
        <color rgb="FF000000"/>
        <rFont val="Calibri"/>
      </rPr>
      <t>- Enumerate the unauthorized users, hosts, and databases returned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unauthorized user, </t>
    </r>
    <r>
      <rPr>
        <b/>
        <i/>
        <sz val="11"/>
        <color rgb="FF000000"/>
        <rFont val="Calibri"/>
      </rPr>
      <t>&lt;host&gt;</t>
    </r>
    <r>
      <rPr>
        <sz val="11"/>
        <color rgb="FF000000"/>
        <rFont val="Calibri"/>
      </rPr>
      <t xml:space="preserve"> with host name, and </t>
    </r>
    <r>
      <rPr>
        <b/>
        <i/>
        <sz val="11"/>
        <color rgb="FF000000"/>
        <rFont val="Calibri"/>
      </rPr>
      <t>&lt;database&gt;</t>
    </r>
    <r>
      <rPr>
        <sz val="11"/>
        <color rgb="FF000000"/>
        <rFont val="Calibri"/>
      </rPr>
      <t xml:space="preserve"> with the database name):</t>
    </r>
    <r>
      <rPr>
        <sz val="11"/>
        <color rgb="FF000000"/>
        <rFont val="Calibri"/>
      </rPr>
      <t xml:space="preserve">
</t>
    </r>
    <r>
      <rPr>
        <sz val="11"/>
        <color rgb="FF006096"/>
        <rFont val="Roboto Condensed"/>
      </rPr>
      <t>REVOKE SELECT ON &lt;host&gt;.&lt;database&gt; FROM &lt;user&gt;;</t>
    </r>
    <r>
      <rPr>
        <sz val="11"/>
        <color rgb="FF006096"/>
        <rFont val="Roboto Condensed"/>
      </rPr>
      <t xml:space="preserve">
</t>
    </r>
    <r>
      <rPr>
        <sz val="11"/>
        <color rgb="FF006096"/>
        <rFont val="Roboto Condensed"/>
      </rPr>
      <t>REVOKE INSERT ON &lt;host&gt;.&lt;database&gt; FROM &lt;user&gt;;</t>
    </r>
    <r>
      <rPr>
        <sz val="11"/>
        <color rgb="FF006096"/>
        <rFont val="Roboto Condensed"/>
      </rPr>
      <t xml:space="preserve">
</t>
    </r>
    <r>
      <rPr>
        <sz val="11"/>
        <color rgb="FF006096"/>
        <rFont val="Roboto Condensed"/>
      </rPr>
      <t>REVOKE UPDATE ON &lt;host&gt;.&lt;database&gt; FROM &lt;user&gt;;</t>
    </r>
    <r>
      <rPr>
        <sz val="11"/>
        <color rgb="FF006096"/>
        <rFont val="Roboto Condensed"/>
      </rPr>
      <t xml:space="preserve">
</t>
    </r>
    <r>
      <rPr>
        <sz val="11"/>
        <color rgb="FF006096"/>
        <rFont val="Roboto Condensed"/>
      </rPr>
      <t>REVOKE DELETE ON &lt;host&gt;.&lt;database&gt; FROM &lt;user&gt;;</t>
    </r>
    <r>
      <rPr>
        <sz val="11"/>
        <color rgb="FF006096"/>
        <rFont val="Roboto Condensed"/>
      </rPr>
      <t xml:space="preserve">
</t>
    </r>
    <r>
      <rPr>
        <sz val="11"/>
        <color rgb="FF006096"/>
        <rFont val="Roboto Condensed"/>
      </rPr>
      <t>REVOKE CREATE ON &lt;host&gt;.&lt;database&gt; FROM &lt;user&gt;;</t>
    </r>
    <r>
      <rPr>
        <sz val="11"/>
        <color rgb="FF006096"/>
        <rFont val="Roboto Condensed"/>
      </rPr>
      <t xml:space="preserve">
</t>
    </r>
    <r>
      <rPr>
        <sz val="11"/>
        <color rgb="FF006096"/>
        <rFont val="Roboto Condensed"/>
      </rPr>
      <t>REVOKE DROP ON &lt;host&gt;.&lt;database&gt; FROM &lt;user&gt;;</t>
    </r>
    <r>
      <rPr>
        <sz val="11"/>
        <color rgb="FF006096"/>
        <rFont val="Roboto Condensed"/>
      </rPr>
      <t xml:space="preserve">
</t>
    </r>
    <r>
      <rPr>
        <sz val="11"/>
        <color rgb="FF006096"/>
        <rFont val="Roboto Condensed"/>
      </rPr>
      <t>REVOKE ALTER ON &lt;host&gt;.&lt;database&gt; FROM &lt;user&gt;;</t>
    </r>
    <r>
      <rPr>
        <sz val="11"/>
        <color rgb="FF006096"/>
        <rFont val="Roboto Condensed"/>
      </rPr>
      <t xml:space="preserve">
</t>
    </r>
  </si>
  <si>
    <r>
      <rPr>
        <sz val="11"/>
        <color rgb="FF000000"/>
        <rFont val="Calibri"/>
      </rPr>
      <t xml:space="preserve">DML/DDL includes the set of privileges used to modify or create data structures. This includes </t>
    </r>
    <r>
      <rPr>
        <b/>
        <sz val="11"/>
        <color rgb="FF000000"/>
        <rFont val="Calibri"/>
      </rPr>
      <t>INSERT</t>
    </r>
    <r>
      <rPr>
        <sz val="11"/>
        <color rgb="FF000000"/>
        <rFont val="Calibri"/>
      </rPr>
      <t xml:space="preserve">, </t>
    </r>
    <r>
      <rPr>
        <b/>
        <sz val="11"/>
        <color rgb="FF000000"/>
        <rFont val="Calibri"/>
      </rPr>
      <t>SELECT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CREATE</t>
    </r>
    <r>
      <rPr>
        <sz val="11"/>
        <color rgb="FF000000"/>
        <rFont val="Calibri"/>
      </rPr>
      <t xml:space="preserve">, and </t>
    </r>
    <r>
      <rPr>
        <b/>
        <sz val="11"/>
        <color rgb="FF000000"/>
        <rFont val="Calibri"/>
      </rPr>
      <t>ALTER</t>
    </r>
    <r>
      <rPr>
        <sz val="11"/>
        <color rgb="FF000000"/>
        <rFont val="Calibri"/>
      </rPr>
      <t xml:space="preserve"> privileges.</t>
    </r>
  </si>
  <si>
    <r>
      <rPr>
        <sz val="11"/>
        <color rgb="FF000000"/>
        <rFont val="Calibri"/>
      </rPr>
      <t>Execute the following SQL statement to audit this setting:</t>
    </r>
    <r>
      <rPr>
        <sz val="11"/>
        <color rgb="FF000000"/>
        <rFont val="Calibri"/>
      </rPr>
      <t xml:space="preserve">
</t>
    </r>
    <r>
      <rPr>
        <sz val="11"/>
        <color rgb="FF006096"/>
        <rFont val="Roboto Condensed"/>
      </rPr>
      <t>SELECT User,Host,Db</t>
    </r>
    <r>
      <rPr>
        <sz val="11"/>
        <color rgb="FF006096"/>
        <rFont val="Roboto Condensed"/>
      </rPr>
      <t xml:space="preserve">
</t>
    </r>
    <r>
      <rPr>
        <sz val="11"/>
        <color rgb="FF006096"/>
        <rFont val="Roboto Condensed"/>
      </rPr>
      <t>FROM mysql.db</t>
    </r>
    <r>
      <rPr>
        <sz val="11"/>
        <color rgb="FF006096"/>
        <rFont val="Roboto Condensed"/>
      </rPr>
      <t xml:space="preserve">
</t>
    </r>
    <r>
      <rPr>
        <sz val="11"/>
        <color rgb="FF006096"/>
        <rFont val="Roboto Condensed"/>
      </rPr>
      <t>WHERE Select_priv='Y'</t>
    </r>
    <r>
      <rPr>
        <sz val="11"/>
        <color rgb="FF006096"/>
        <rFont val="Roboto Condensed"/>
      </rPr>
      <t xml:space="preserve">
</t>
    </r>
    <r>
      <rPr>
        <sz val="11"/>
        <color rgb="FF006096"/>
        <rFont val="Roboto Condensed"/>
      </rPr>
      <t xml:space="preserve">  OR Insert_priv='Y'</t>
    </r>
    <r>
      <rPr>
        <sz val="11"/>
        <color rgb="FF006096"/>
        <rFont val="Roboto Condensed"/>
      </rPr>
      <t xml:space="preserve">
</t>
    </r>
    <r>
      <rPr>
        <sz val="11"/>
        <color rgb="FF006096"/>
        <rFont val="Roboto Condensed"/>
      </rPr>
      <t xml:space="preserve">  OR Update_priv='Y'</t>
    </r>
    <r>
      <rPr>
        <sz val="11"/>
        <color rgb="FF006096"/>
        <rFont val="Roboto Condensed"/>
      </rPr>
      <t xml:space="preserve">
</t>
    </r>
    <r>
      <rPr>
        <sz val="11"/>
        <color rgb="FF006096"/>
        <rFont val="Roboto Condensed"/>
      </rPr>
      <t xml:space="preserve">  OR Delete_priv='Y'</t>
    </r>
    <r>
      <rPr>
        <sz val="11"/>
        <color rgb="FF006096"/>
        <rFont val="Roboto Condensed"/>
      </rPr>
      <t xml:space="preserve">
</t>
    </r>
    <r>
      <rPr>
        <sz val="11"/>
        <color rgb="FF006096"/>
        <rFont val="Roboto Condensed"/>
      </rPr>
      <t xml:space="preserve">  OR Create_priv='Y'</t>
    </r>
    <r>
      <rPr>
        <sz val="11"/>
        <color rgb="FF006096"/>
        <rFont val="Roboto Condensed"/>
      </rPr>
      <t xml:space="preserve">
</t>
    </r>
    <r>
      <rPr>
        <sz val="11"/>
        <color rgb="FF006096"/>
        <rFont val="Roboto Condensed"/>
      </rPr>
      <t xml:space="preserve">  OR Drop_priv='Y'</t>
    </r>
    <r>
      <rPr>
        <sz val="11"/>
        <color rgb="FF006096"/>
        <rFont val="Roboto Condensed"/>
      </rPr>
      <t xml:space="preserve">
</t>
    </r>
    <r>
      <rPr>
        <sz val="11"/>
        <color rgb="FF006096"/>
        <rFont val="Roboto Condensed"/>
      </rPr>
      <t xml:space="preserve">  OR Alter_priv='Y';</t>
    </r>
    <r>
      <rPr>
        <sz val="11"/>
        <color rgb="FF006096"/>
        <rFont val="Roboto Condensed"/>
      </rPr>
      <t xml:space="preserve">
</t>
    </r>
    <r>
      <rPr>
        <sz val="11"/>
        <color rgb="FF000000"/>
        <rFont val="Calibri"/>
      </rPr>
      <t xml:space="preserve">
</t>
    </r>
    <r>
      <rPr>
        <sz val="11"/>
        <color rgb="FF000000"/>
        <rFont val="Calibri"/>
      </rPr>
      <t>Ensure all users returned are permitted to have these privileges on the indicated databases.</t>
    </r>
  </si>
  <si>
    <t>5.10</t>
  </si>
  <si>
    <r>
      <rPr>
        <sz val="11"/>
        <rFont val="Calibri"/>
      </rPr>
      <t>Securely Define Stored Procedures and Functions DEFINER and INVOKER</t>
    </r>
  </si>
  <si>
    <r>
      <rPr>
        <sz val="11"/>
        <color rgb="FF000000"/>
        <rFont val="Calibri"/>
      </rPr>
      <t>Drop and recreate stored procedures and functions using proper DEFINER and INVOKER settings, or other code changes.</t>
    </r>
  </si>
  <si>
    <r>
      <rPr>
        <sz val="11"/>
        <color rgb="FF000000"/>
        <rFont val="Calibri"/>
      </rPr>
      <t>Stored procedure and stored function declarations include a definition of permissions which can be used to escalate permissions. It's important to inspect these settings to ensure they do not unnecessarily escalate privileges.</t>
    </r>
  </si>
  <si>
    <r>
      <rPr>
        <sz val="11"/>
        <color rgb="FF000000"/>
        <rFont val="Calibri"/>
      </rPr>
      <t>Run the following:</t>
    </r>
    <r>
      <rPr>
        <sz val="11"/>
        <color rgb="FF000000"/>
        <rFont val="Calibri"/>
      </rPr>
      <t xml:space="preserve">
</t>
    </r>
    <r>
      <rPr>
        <sz val="11"/>
        <color rgb="FF006096"/>
        <rFont val="Roboto Condensed"/>
      </rPr>
      <t>SHOW PROCEDURE STATUS;</t>
    </r>
    <r>
      <rPr>
        <sz val="11"/>
        <color rgb="FF006096"/>
        <rFont val="Roboto Condensed"/>
      </rPr>
      <t xml:space="preserve">
</t>
    </r>
    <r>
      <rPr>
        <sz val="11"/>
        <color rgb="FF006096"/>
        <rFont val="Roboto Condensed"/>
      </rPr>
      <t>SHOW FUNCTION STATUS;</t>
    </r>
    <r>
      <rPr>
        <sz val="11"/>
        <color rgb="FF006096"/>
        <rFont val="Roboto Condensed"/>
      </rPr>
      <t xml:space="preserve">
</t>
    </r>
    <r>
      <rPr>
        <sz val="11"/>
        <color rgb="FF000000"/>
        <rFont val="Calibri"/>
      </rPr>
      <t xml:space="preserve">
</t>
    </r>
    <r>
      <rPr>
        <sz val="11"/>
        <color rgb="FF000000"/>
        <rFont val="Calibri"/>
      </rPr>
      <t>Inspect Definer and Invoker security types.</t>
    </r>
    <r>
      <rPr>
        <sz val="11"/>
        <color rgb="FF000000"/>
        <rFont val="Calibri"/>
      </rPr>
      <t xml:space="preserve">
</t>
    </r>
    <r>
      <rPr>
        <sz val="11"/>
        <color rgb="FF000000"/>
        <rFont val="Calibri"/>
      </rPr>
      <t>If DEFINER is a powerful user consider that user's permissions.</t>
    </r>
    <r>
      <rPr>
        <sz val="11"/>
        <color rgb="FF000000"/>
        <rFont val="Calibri"/>
      </rPr>
      <t xml:space="preserve">
</t>
    </r>
    <r>
      <rPr>
        <sz val="11"/>
        <color rgb="FF000000"/>
        <rFont val="Calibri"/>
      </rPr>
      <t>If INVOKER then the rights for the stored procedure or function are that of the user executing these.</t>
    </r>
    <r>
      <rPr>
        <sz val="11"/>
        <color rgb="FF000000"/>
        <rFont val="Calibri"/>
      </rPr>
      <t xml:space="preserve">
</t>
    </r>
    <r>
      <rPr>
        <sz val="11"/>
        <color rgb="FF000000"/>
        <rFont val="Calibri"/>
      </rPr>
      <t>Review code using</t>
    </r>
    <r>
      <rPr>
        <sz val="11"/>
        <color rgb="FF000000"/>
        <rFont val="Calibri"/>
      </rPr>
      <t xml:space="preserve">
</t>
    </r>
    <r>
      <rPr>
        <sz val="11"/>
        <color rgb="FF006096"/>
        <rFont val="Roboto Condensed"/>
      </rPr>
      <t>SHOW CREATE PROCEDURE &lt;name&gt;;</t>
    </r>
    <r>
      <rPr>
        <sz val="11"/>
        <color rgb="FF006096"/>
        <rFont val="Roboto Condensed"/>
      </rPr>
      <t xml:space="preserve">
</t>
    </r>
    <r>
      <rPr>
        <sz val="11"/>
        <color rgb="FF006096"/>
        <rFont val="Roboto Condensed"/>
      </rPr>
      <t>SHOW CREATE FUNCTION &lt;name&gt;;</t>
    </r>
    <r>
      <rPr>
        <sz val="11"/>
        <color rgb="FF006096"/>
        <rFont val="Roboto Condensed"/>
      </rPr>
      <t xml:space="preserve">
</t>
    </r>
    <r>
      <rPr>
        <sz val="11"/>
        <color rgb="FF000000"/>
        <rFont val="Calibri"/>
      </rPr>
      <t xml:space="preserve">
</t>
    </r>
    <r>
      <rPr>
        <sz val="11"/>
        <color rgb="FF000000"/>
        <rFont val="Calibri"/>
      </rPr>
      <t>For more details on Procedures and Functions</t>
    </r>
    <r>
      <rPr>
        <sz val="11"/>
        <color rgb="FF000000"/>
        <rFont val="Calibri"/>
      </rPr>
      <t xml:space="preserve">
</t>
    </r>
    <r>
      <rPr>
        <sz val="11"/>
        <color rgb="FF006096"/>
        <rFont val="Roboto Condensed"/>
      </rPr>
      <t>SELECT * FROM information_schema.routines;</t>
    </r>
    <r>
      <rPr>
        <sz val="11"/>
        <color rgb="FF006096"/>
        <rFont val="Roboto Condensed"/>
      </rPr>
      <t xml:space="preserve">
</t>
    </r>
    <r>
      <rPr>
        <sz val="11"/>
        <color rgb="FF000000"/>
        <rFont val="Calibri"/>
      </rPr>
      <t xml:space="preserve">
</t>
    </r>
    <r>
      <rPr>
        <sz val="11"/>
        <color rgb="FF000000"/>
        <rFont val="Calibri"/>
      </rPr>
      <t>For more details on Procedures and Functions input and output parameters.</t>
    </r>
    <r>
      <rPr>
        <sz val="11"/>
        <color rgb="FF000000"/>
        <rFont val="Calibri"/>
      </rPr>
      <t xml:space="preserve">
</t>
    </r>
    <r>
      <rPr>
        <sz val="11"/>
        <color rgb="FF006096"/>
        <rFont val="Roboto Condensed"/>
      </rPr>
      <t>SELECT * FROM information_schema.parameters;</t>
    </r>
    <r>
      <rPr>
        <sz val="11"/>
        <color rgb="FF006096"/>
        <rFont val="Roboto Condensed"/>
      </rPr>
      <t xml:space="preserve">
</t>
    </r>
  </si>
  <si>
    <t>Auditing and Logging</t>
  </si>
  <si>
    <t>6.1</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</si>
  <si>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</si>
  <si>
    <r>
      <rPr>
        <sz val="11"/>
        <color rgb="FF000000"/>
        <rFont val="Calibri"/>
      </rPr>
      <t>Perform the following actions to remediate this setting:</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log_error</t>
    </r>
    <r>
      <rPr>
        <sz val="11"/>
        <color rgb="FF000000"/>
        <rFont val="Calibri"/>
      </rPr>
      <t xml:space="preserve"> option to the path for the error log.</t>
    </r>
  </si>
  <si>
    <r>
      <rPr>
        <sz val="11"/>
        <color rgb="FF000000"/>
        <rFont val="Calibri"/>
      </rPr>
      <t xml:space="preserve">The error log contains information about events such as </t>
    </r>
    <r>
      <rPr>
        <b/>
        <sz val="11"/>
        <color rgb="FF000000"/>
        <rFont val="Calibri"/>
      </rPr>
      <t>mariadbd</t>
    </r>
    <r>
      <rPr>
        <sz val="11"/>
        <color rgb="FF000000"/>
        <rFont val="Calibri"/>
      </rPr>
      <t xml:space="preserve"> starting and stopping, when a table needs to be checked or repaired, and, depending on the host operating system, stack traces when </t>
    </r>
    <r>
      <rPr>
        <b/>
        <sz val="11"/>
        <color rgb="FF000000"/>
        <rFont val="Calibri"/>
      </rPr>
      <t>mariadbd</t>
    </r>
    <r>
      <rPr>
        <sz val="11"/>
        <color rgb="FF000000"/>
        <rFont val="Calibri"/>
      </rPr>
      <t xml:space="preserve"> fails.</t>
    </r>
  </si>
  <si>
    <r>
      <rPr>
        <sz val="11"/>
        <color rgb="FF000000"/>
        <rFont val="Calibri"/>
      </rPr>
      <t>Execute the following SQL statement to audit this setting:</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a path to a file and not </t>
    </r>
    <r>
      <rPr>
        <b/>
        <sz val="11"/>
        <color rgb="FF000000"/>
        <rFont val="Calibri"/>
      </rPr>
      <t>./stderr.err</t>
    </r>
    <r>
      <rPr>
        <sz val="11"/>
        <color rgb="FF000000"/>
        <rFont val="Calibri"/>
      </rPr>
      <t>.</t>
    </r>
  </si>
  <si>
    <r>
      <rPr>
        <b/>
        <sz val="11"/>
        <color rgb="FF000000"/>
        <rFont val="Calibri"/>
      </rPr>
      <t>./stderr.err</t>
    </r>
  </si>
  <si>
    <t>6.2</t>
  </si>
  <si>
    <r>
      <rPr>
        <sz val="11"/>
        <rFont val="Calibri"/>
      </rPr>
      <t>Ensure Log Files are Stored on a Non-System Partition</t>
    </r>
  </si>
  <si>
    <r>
      <rPr>
        <sz val="11"/>
        <color rgb="FF000000"/>
        <rFont val="Calibri"/>
      </rPr>
      <t>Perform the following actions to remediate this setting:</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log_bin</t>
    </r>
    <r>
      <rPr>
        <sz val="11"/>
        <color rgb="FF000000"/>
        <rFont val="Calibri"/>
      </rPr>
      <t xml:space="preserve"> entry and set it to a file not on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</si>
  <si>
    <r>
      <rPr>
        <sz val="11"/>
        <color rgb="FF000000"/>
        <rFont val="Calibri"/>
      </rPr>
      <t>MariaDB log files can be set in the MariaDB configuration to exist anywhere on the filesystem. It is common practice to ensure that the system filesystem is left uncluttered by application logs. System filesystems include the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</si>
  <si>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@@global.log_bin_basename;</t>
    </r>
    <r>
      <rPr>
        <sz val="11"/>
        <color rgb="FF006096"/>
        <rFont val="Roboto Condensed"/>
      </rPr>
      <t xml:space="preserve">
</t>
    </r>
    <r>
      <rPr>
        <sz val="11"/>
        <color rgb="FF000000"/>
        <rFont val="Calibri"/>
      </rPr>
      <t xml:space="preserve">
</t>
    </r>
    <r>
      <rPr>
        <sz val="11"/>
        <color rgb="FF000000"/>
        <rFont val="Calibri"/>
      </rPr>
      <t>Ensure the value returned does not indicate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</si>
  <si>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t>6.3</t>
  </si>
  <si>
    <r>
      <rPr>
        <sz val="11"/>
        <rFont val="Calibri"/>
      </rPr>
      <t xml:space="preserve">Ensure </t>
    </r>
    <r>
      <rPr>
        <sz val="11"/>
        <color rgb="FF000000"/>
        <rFont val="Calibri"/>
      </rPr>
      <t>'</t>
    </r>
    <r>
      <rPr>
        <b/>
        <sz val="11"/>
        <color rgb="FF000000"/>
        <rFont val="Calibri"/>
      </rPr>
      <t>log_warnings</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</si>
  <si>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Ensure the following line is found in the </t>
    </r>
    <r>
      <rPr>
        <b/>
        <sz val="11"/>
        <color rgb="FF000000"/>
        <rFont val="Calibri"/>
      </rPr>
      <t>mariadbd</t>
    </r>
    <r>
      <rPr>
        <sz val="11"/>
        <color rgb="FF000000"/>
        <rFont val="Calibri"/>
      </rPr>
      <t xml:space="preserve"> section</t>
    </r>
    <r>
      <rPr>
        <sz val="11"/>
        <color rgb="FF000000"/>
        <rFont val="Calibri"/>
      </rPr>
      <t xml:space="preserve">
</t>
    </r>
    <r>
      <rPr>
        <sz val="11"/>
        <color rgb="FF006096"/>
        <rFont val="Roboto Condensed"/>
      </rPr>
      <t>log_warnings = 2</t>
    </r>
    <r>
      <rPr>
        <sz val="11"/>
        <color rgb="FF006096"/>
        <rFont val="Roboto Condensed"/>
      </rPr>
      <t xml:space="preserve">
</t>
    </r>
  </si>
  <si>
    <r>
      <rPr>
        <sz val="11"/>
        <color rgb="FF000000"/>
        <rFont val="Calibri"/>
      </rPr>
      <t xml:space="preserve">The </t>
    </r>
    <r>
      <rPr>
        <b/>
        <sz val="11"/>
        <color rgb="FF000000"/>
        <rFont val="Calibri"/>
      </rPr>
      <t>log_warnings</t>
    </r>
    <r>
      <rPr>
        <sz val="11"/>
        <color rgb="FF000000"/>
        <rFont val="Calibri"/>
      </rPr>
      <t xml:space="preserve"> system variable, set to </t>
    </r>
    <r>
      <rPr>
        <b/>
        <sz val="11"/>
        <color rgb="FF000000"/>
        <rFont val="Calibri"/>
      </rPr>
      <t>2</t>
    </r>
    <r>
      <rPr>
        <sz val="11"/>
        <color rgb="FF000000"/>
        <rFont val="Calibri"/>
      </rPr>
      <t xml:space="preserve"> by default, specifies the verbosity of events sent to the MariaDB error log. A value of </t>
    </r>
    <r>
      <rPr>
        <b/>
        <sz val="11"/>
        <color rgb="FF000000"/>
        <rFont val="Calibri"/>
      </rPr>
      <t>2</t>
    </r>
    <r>
      <rPr>
        <sz val="11"/>
        <color rgb="FF000000"/>
        <rFont val="Calibri"/>
      </rPr>
      <t xml:space="preserve"> enables logging of error and warning messages, a value of </t>
    </r>
    <r>
      <rPr>
        <b/>
        <sz val="11"/>
        <color rgb="FF000000"/>
        <rFont val="Calibri"/>
      </rPr>
      <t>3</t>
    </r>
    <r>
      <rPr>
        <sz val="11"/>
        <color rgb="FF000000"/>
        <rFont val="Calibri"/>
      </rPr>
      <t xml:space="preserve"> also includes informational logging, a value of </t>
    </r>
    <r>
      <rPr>
        <b/>
        <sz val="11"/>
        <color rgb="FF000000"/>
        <rFont val="Calibri"/>
      </rPr>
      <t>1</t>
    </r>
    <r>
      <rPr>
        <sz val="11"/>
        <color rgb="FF000000"/>
        <rFont val="Calibri"/>
      </rPr>
      <t xml:space="preserve"> logs only errors.</t>
    </r>
  </si>
  <si>
    <r>
      <rPr>
        <sz val="11"/>
        <color rgb="FF000000"/>
        <rFont val="Calibri"/>
      </rPr>
      <t>Execute the following SQL statement to assess this recommendation:</t>
    </r>
    <r>
      <rPr>
        <sz val="11"/>
        <color rgb="FF000000"/>
        <rFont val="Calibri"/>
      </rPr>
      <t xml:space="preserve">
</t>
    </r>
    <r>
      <rPr>
        <sz val="11"/>
        <color rgb="FF006096"/>
        <rFont val="Roboto Condensed"/>
      </rPr>
      <t xml:space="preserve">SHOW GLOBAL VARIABLES LIKE 'log_warnings';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equals </t>
    </r>
    <r>
      <rPr>
        <b/>
        <sz val="11"/>
        <color rgb="FF000000"/>
        <rFont val="Calibri"/>
      </rPr>
      <t>2</t>
    </r>
    <r>
      <rPr>
        <sz val="11"/>
        <color rgb="FF000000"/>
        <rFont val="Calibri"/>
      </rPr>
      <t>.</t>
    </r>
  </si>
  <si>
    <r>
      <rPr>
        <sz val="11"/>
        <color rgb="FF000000"/>
        <rFont val="Calibri"/>
      </rPr>
      <t>The option is enabled (</t>
    </r>
    <r>
      <rPr>
        <b/>
        <sz val="11"/>
        <color rgb="FF000000"/>
        <rFont val="Calibri"/>
      </rPr>
      <t>2</t>
    </r>
    <r>
      <rPr>
        <sz val="11"/>
        <color rgb="FF000000"/>
        <rFont val="Calibri"/>
      </rPr>
      <t>) - errors and warning events are logged - by default.</t>
    </r>
  </si>
  <si>
    <t>6.4</t>
  </si>
  <si>
    <r>
      <rPr>
        <sz val="11"/>
        <rFont val="Calibri"/>
      </rPr>
      <t>Ensure Audit Logging Is Enabled</t>
    </r>
  </si>
  <si>
    <r>
      <rPr>
        <sz val="11"/>
        <color rgb="FF000000"/>
        <rFont val="Calibri"/>
      </rPr>
      <t>Although the plugin's shared library is distributed with MariaDB, the plugin is not actually installed by default.Add the following to MariaDB’s config file.</t>
    </r>
    <r>
      <rPr>
        <sz val="11"/>
        <color rgb="FF000000"/>
        <rFont val="Calibri"/>
      </rPr>
      <t xml:space="preserve">
</t>
    </r>
    <r>
      <rPr>
        <sz val="11"/>
        <color rgb="FF006096"/>
        <rFont val="Roboto Condensed"/>
      </rPr>
      <t>[mariadb]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#MariaDB plugin</t>
    </r>
    <r>
      <rPr>
        <sz val="11"/>
        <color rgb="FF006096"/>
        <rFont val="Roboto Condensed"/>
      </rPr>
      <t xml:space="preserve">
</t>
    </r>
    <r>
      <rPr>
        <sz val="11"/>
        <color rgb="FF006096"/>
        <rFont val="Roboto Condensed"/>
      </rPr>
      <t>plugin_load_add = server_audit</t>
    </r>
    <r>
      <rPr>
        <sz val="11"/>
        <color rgb="FF006096"/>
        <rFont val="Roboto Condensed"/>
      </rPr>
      <t xml:space="preserve">
</t>
    </r>
    <r>
      <rPr>
        <sz val="11"/>
        <color rgb="FF006096"/>
        <rFont val="Roboto Condensed"/>
      </rPr>
      <t>server_audit_logging=ON</t>
    </r>
    <r>
      <rPr>
        <sz val="11"/>
        <color rgb="FF006096"/>
        <rFont val="Roboto Condensed"/>
      </rPr>
      <t xml:space="preserve">
</t>
    </r>
    <r>
      <rPr>
        <sz val="11"/>
        <color rgb="FF006096"/>
        <rFont val="Roboto Condensed"/>
      </rPr>
      <t>server_audit_events=CONNECT</t>
    </r>
    <r>
      <rPr>
        <sz val="11"/>
        <color rgb="FF006096"/>
        <rFont val="Roboto Condensed"/>
      </rPr>
      <t xml:space="preserve">
</t>
    </r>
    <r>
      <rPr>
        <sz val="11"/>
        <color rgb="FF000000"/>
        <rFont val="Calibri"/>
      </rPr>
      <t xml:space="preserve">
</t>
    </r>
    <r>
      <rPr>
        <sz val="11"/>
        <color rgb="FF000000"/>
        <rFont val="Calibri"/>
      </rPr>
      <t>Reboot the instance.</t>
    </r>
  </si>
  <si>
    <r>
      <rPr>
        <sz val="11"/>
        <color rgb="FF000000"/>
        <rFont val="Calibri"/>
      </rPr>
      <t>Enabling audit logging is an important consideration for a production environment, and MariaDB plugin exist to help with this. Enable audit logging for</t>
    </r>
    <r>
      <rPr>
        <sz val="11"/>
        <color rgb="FF000000"/>
        <rFont val="Calibri"/>
      </rPr>
      <t xml:space="preserve">
</t>
    </r>
    <r>
      <rPr>
        <sz val="11"/>
        <color rgb="FF000000"/>
        <rFont val="Calibri"/>
      </rPr>
      <t>- Connect events</t>
    </r>
    <r>
      <rPr>
        <sz val="11"/>
        <color rgb="FF000000"/>
        <rFont val="Calibri"/>
      </rPr>
      <t xml:space="preserve">
</t>
    </r>
    <r>
      <rPr>
        <sz val="11"/>
        <color rgb="FF000000"/>
        <rFont val="Calibri"/>
      </rPr>
      <t>- Query and Table events (optional)</t>
    </r>
  </si>
  <si>
    <r>
      <rPr>
        <sz val="11"/>
        <color rgb="FF000000"/>
        <rFont val="Calibri"/>
      </rPr>
      <t>Verify that MariaDB Audit is installed and configured to enable logging for connect events and (optionally) query and table events.</t>
    </r>
    <r>
      <rPr>
        <sz val="11"/>
        <color rgb="FF000000"/>
        <rFont val="Calibri"/>
      </rPr>
      <t xml:space="preserve">
</t>
    </r>
    <r>
      <rPr>
        <sz val="11"/>
        <color rgb="FF006096"/>
        <rFont val="Roboto Condensed"/>
      </rPr>
      <t>SHOW VARIABLES LIKE '%audit%' ;</t>
    </r>
    <r>
      <rPr>
        <sz val="11"/>
        <color rgb="FF006096"/>
        <rFont val="Roboto Condensed"/>
      </rPr>
      <t xml:space="preserve">
</t>
    </r>
  </si>
  <si>
    <t>6.5</t>
  </si>
  <si>
    <r>
      <rPr>
        <sz val="11"/>
        <rFont val="Calibri"/>
      </rPr>
      <t>Ensure the Audit Plugin Can</t>
    </r>
    <r>
      <rPr>
        <sz val="11"/>
        <color rgb="FF000000"/>
        <rFont val="Calibri"/>
      </rPr>
      <t>'</t>
    </r>
    <r>
      <rPr>
        <sz val="11"/>
        <color rgb="FF000000"/>
        <rFont val="Calibri"/>
      </rPr>
      <t>t be Unloaded</t>
    </r>
  </si>
  <si>
    <r>
      <rPr>
        <sz val="11"/>
        <color rgb="FF000000"/>
        <rFont val="Calibri"/>
      </rPr>
      <t>To remediate this setting, follow these steps:</t>
    </r>
    <r>
      <rPr>
        <sz val="11"/>
        <color rgb="FF000000"/>
        <rFont val="Calibri"/>
      </rPr>
      <t xml:space="preserve">
</t>
    </r>
    <r>
      <rPr>
        <sz val="11"/>
        <color rgb="FF000000"/>
        <rFont val="Calibri"/>
      </rPr>
      <t>- Open the MariaDB configuration file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Ensure the following line is found in the </t>
    </r>
    <r>
      <rPr>
        <b/>
        <sz val="11"/>
        <color rgb="FF000000"/>
        <rFont val="Calibri"/>
      </rPr>
      <t>mariadbd</t>
    </r>
    <r>
      <rPr>
        <sz val="11"/>
        <color rgb="FF000000"/>
        <rFont val="Calibri"/>
      </rPr>
      <t xml:space="preserve"> section</t>
    </r>
    <r>
      <rPr>
        <sz val="11"/>
        <color rgb="FF000000"/>
        <rFont val="Calibri"/>
      </rPr>
      <t xml:space="preserve">
</t>
    </r>
    <r>
      <rPr>
        <sz val="11"/>
        <color rgb="FF006096"/>
        <rFont val="Roboto Condensed"/>
      </rPr>
      <t>server_audit=FORCE_PLUS_PERMANENT</t>
    </r>
    <r>
      <rPr>
        <sz val="11"/>
        <color rgb="FF006096"/>
        <rFont val="Roboto Condensed"/>
      </rPr>
      <t xml:space="preserve">
</t>
    </r>
  </si>
  <si>
    <r>
      <rPr>
        <sz val="11"/>
        <color rgb="FF000000"/>
        <rFont val="Calibri"/>
      </rPr>
      <t xml:space="preserve">Set </t>
    </r>
    <r>
      <rPr>
        <b/>
        <sz val="11"/>
        <color rgb="FF000000"/>
        <rFont val="Calibri"/>
      </rPr>
      <t>server_audit</t>
    </r>
    <r>
      <rPr>
        <sz val="11"/>
        <color rgb="FF000000"/>
        <rFont val="Calibri"/>
      </rPr>
      <t xml:space="preserve"> to </t>
    </r>
    <r>
      <rPr>
        <b/>
        <sz val="11"/>
        <color rgb="FF000000"/>
        <rFont val="Calibri"/>
      </rPr>
      <t>FORCE_PLUS_PERMANENT</t>
    </r>
  </si>
  <si>
    <r>
      <rPr>
        <sz val="11"/>
        <color rgb="FF000000"/>
        <rFont val="Calibri"/>
      </rPr>
      <t>If someone can unload the plugin it would be possible to perform actions on the database without audit events being logged to the audit log. If the audit log plugin can be unloaded the audit log can be temporarily or permanently disabled.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</si>
  <si>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LOAD_OPTION FROM information_schema.plugins WHERE PLUGIN_NAME='SERVER_AUDIT';</t>
    </r>
    <r>
      <rPr>
        <sz val="11"/>
        <color rgb="FF006096"/>
        <rFont val="Roboto Condensed"/>
      </rPr>
      <t xml:space="preserve">
</t>
    </r>
    <r>
      <rPr>
        <sz val="11"/>
        <color rgb="FF000000"/>
        <rFont val="Calibri"/>
      </rPr>
      <t xml:space="preserve">
</t>
    </r>
    <r>
      <rPr>
        <sz val="11"/>
        <color rgb="FF000000"/>
        <rFont val="Calibri"/>
      </rPr>
      <t xml:space="preserve">The result must be </t>
    </r>
    <r>
      <rPr>
        <b/>
        <sz val="11"/>
        <color rgb="FF000000"/>
        <rFont val="Calibri"/>
      </rPr>
      <t>FORCE_PLUS_PERMANENT</t>
    </r>
  </si>
  <si>
    <t>6.6</t>
  </si>
  <si>
    <r>
      <rPr>
        <sz val="11"/>
        <rFont val="Calibri"/>
      </rPr>
      <t>Ensure Binary and Relay Logs are Encrypted</t>
    </r>
  </si>
  <si>
    <r>
      <rPr>
        <sz val="11"/>
        <color rgb="FF000000"/>
        <rFont val="Calibri"/>
      </rPr>
      <t>Encryption of binary logs is configured by the encrypt_binlog system variable.</t>
    </r>
    <r>
      <rPr>
        <sz val="11"/>
        <color rgb="FF000000"/>
        <rFont val="Calibri"/>
      </rPr>
      <t xml:space="preserve">
</t>
    </r>
    <r>
      <rPr>
        <sz val="11"/>
        <color rgb="FF000000"/>
        <rFont val="Calibri"/>
      </rPr>
      <t>To remediate misconfiguration, add encrypt_binlog and restart MariaDB.</t>
    </r>
    <r>
      <rPr>
        <sz val="11"/>
        <color rgb="FF000000"/>
        <rFont val="Calibri"/>
      </rPr>
      <t xml:space="preserve">
</t>
    </r>
    <r>
      <rPr>
        <sz val="11"/>
        <color rgb="FF006096"/>
        <rFont val="Roboto Condensed"/>
      </rPr>
      <t>[mariadb]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Binary Log Encryption</t>
    </r>
    <r>
      <rPr>
        <sz val="11"/>
        <color rgb="FF006096"/>
        <rFont val="Roboto Condensed"/>
      </rPr>
      <t xml:space="preserve">
</t>
    </r>
    <r>
      <rPr>
        <sz val="11"/>
        <color rgb="FF006096"/>
        <rFont val="Roboto Condensed"/>
      </rPr>
      <t>encrypt_binlog=ON</t>
    </r>
    <r>
      <rPr>
        <sz val="11"/>
        <color rgb="FF006096"/>
        <rFont val="Roboto Condensed"/>
      </rPr>
      <t xml:space="preserve">
</t>
    </r>
  </si>
  <si>
    <r>
      <rPr>
        <sz val="11"/>
        <color rgb="FF000000"/>
        <rFont val="Calibri"/>
      </rPr>
      <t xml:space="preserve">The </t>
    </r>
    <r>
      <rPr>
        <b/>
        <sz val="11"/>
        <color rgb="FF000000"/>
        <rFont val="Calibri"/>
      </rPr>
      <t>encrypt_binlog</t>
    </r>
    <r>
      <rPr>
        <sz val="11"/>
        <color rgb="FF000000"/>
        <rFont val="Calibri"/>
      </rPr>
      <t xml:space="preserve"> system variable may be used to configure encryption of the binary and relay logs. This may be configured to </t>
    </r>
    <r>
      <rPr>
        <b/>
        <sz val="11"/>
        <color rgb="FF000000"/>
        <rFont val="Calibri"/>
      </rPr>
      <t>ON</t>
    </r>
    <r>
      <rPr>
        <sz val="11"/>
        <color rgb="FF000000"/>
        <rFont val="Calibri"/>
      </rPr>
      <t xml:space="preserve"> even if binary logging is not enabled in order to encrypt relay log files.</t>
    </r>
  </si>
  <si>
    <r>
      <rPr>
        <sz val="11"/>
        <color rgb="FF000000"/>
        <rFont val="Calibri"/>
      </rPr>
      <t>To audit this setting, run the following command:</t>
    </r>
    <r>
      <rPr>
        <sz val="11"/>
        <color rgb="FF000000"/>
        <rFont val="Calibri"/>
      </rPr>
      <t xml:space="preserve">
</t>
    </r>
    <r>
      <rPr>
        <sz val="11"/>
        <color rgb="FF006096"/>
        <rFont val="Roboto Condensed"/>
      </rPr>
      <t xml:space="preserve">SELECT VARIABLE_NAME, VARIABLE_VALUE, 'BINLOG - At Rest Encryption' as Note </t>
    </r>
    <r>
      <rPr>
        <sz val="11"/>
        <color rgb="FF006096"/>
        <rFont val="Roboto Condensed"/>
      </rPr>
      <t xml:space="preserve">
</t>
    </r>
    <r>
      <rPr>
        <sz val="11"/>
        <color rgb="FF006096"/>
        <rFont val="Roboto Condensed"/>
      </rPr>
      <t>FROM information_schema.global_variables where variable_name like '%ENCRYPT_LOG%';</t>
    </r>
    <r>
      <rPr>
        <sz val="11"/>
        <color rgb="FF006096"/>
        <rFont val="Roboto Condensed"/>
      </rPr>
      <t xml:space="preserve">
</t>
    </r>
    <r>
      <rPr>
        <sz val="11"/>
        <color rgb="FF000000"/>
        <rFont val="Calibri"/>
      </rPr>
      <t xml:space="preserve">
</t>
    </r>
    <r>
      <rPr>
        <sz val="11"/>
        <color rgb="FF000000"/>
        <rFont val="Calibri"/>
      </rPr>
      <t xml:space="preserve">Ensure it is set to </t>
    </r>
    <r>
      <rPr>
        <b/>
        <sz val="11"/>
        <color rgb="FF000000"/>
        <rFont val="Calibri"/>
      </rPr>
      <t>ON</t>
    </r>
    <r>
      <rPr>
        <sz val="11"/>
        <color rgb="FF000000"/>
        <rFont val="Calibri"/>
      </rPr>
      <t>.</t>
    </r>
  </si>
  <si>
    <r>
      <rPr>
        <sz val="11"/>
        <color rgb="FF000000"/>
        <rFont val="Calibri"/>
      </rPr>
      <t xml:space="preserve">The default </t>
    </r>
    <r>
      <rPr>
        <b/>
        <sz val="11"/>
        <color rgb="FF000000"/>
        <rFont val="Calibri"/>
      </rPr>
      <t>Default Value: OFF</t>
    </r>
  </si>
  <si>
    <t>Authentication</t>
  </si>
  <si>
    <t>7.1</t>
  </si>
  <si>
    <r>
      <rPr>
        <sz val="11"/>
        <rFont val="Calibri"/>
      </rPr>
      <t>Disable use of the mysql_old_password plugin</t>
    </r>
  </si>
  <si>
    <r>
      <rPr>
        <sz val="11"/>
        <color rgb="FF000000"/>
        <rFont val="Calibri"/>
      </rPr>
      <t xml:space="preserve">If </t>
    </r>
    <r>
      <rPr>
        <b/>
        <sz val="11"/>
        <color rgb="FF000000"/>
        <rFont val="Calibri"/>
      </rPr>
      <t>old_passwords</t>
    </r>
    <r>
      <rPr>
        <sz val="11"/>
        <color rgb="FF000000"/>
        <rFont val="Calibri"/>
      </rPr>
      <t xml:space="preserve"> was </t>
    </r>
    <r>
      <rPr>
        <b/>
        <sz val="11"/>
        <color rgb="FF000000"/>
        <rFont val="Calibri"/>
      </rPr>
      <t>ON</t>
    </r>
    <r>
      <rPr>
        <sz val="11"/>
        <color rgb="FF000000"/>
        <rFont val="Calibri"/>
      </rPr>
      <t xml:space="preserve">, add the following line to the </t>
    </r>
    <r>
      <rPr>
        <b/>
        <sz val="11"/>
        <color rgb="FF000000"/>
        <rFont val="Calibri"/>
      </rPr>
      <t>[mariadbd]</t>
    </r>
    <r>
      <rPr>
        <sz val="11"/>
        <color rgb="FF000000"/>
        <rFont val="Calibri"/>
      </rPr>
      <t xml:space="preserve"> section in </t>
    </r>
    <r>
      <rPr>
        <b/>
        <sz val="11"/>
        <color rgb="FF000000"/>
        <rFont val="Calibri"/>
      </rPr>
      <t>mariadb.cnf</t>
    </r>
    <r>
      <rPr>
        <sz val="11"/>
        <color rgb="FF000000"/>
        <rFont val="Calibri"/>
      </rPr>
      <t>:</t>
    </r>
    <r>
      <rPr>
        <sz val="11"/>
        <color rgb="FF000000"/>
        <rFont val="Calibri"/>
      </rPr>
      <t xml:space="preserve">
</t>
    </r>
    <r>
      <rPr>
        <sz val="11"/>
        <color rgb="FF006096"/>
        <rFont val="Roboto Condensed"/>
      </rPr>
      <t>old_passwords=0</t>
    </r>
    <r>
      <rPr>
        <sz val="11"/>
        <color rgb="FF006096"/>
        <rFont val="Roboto Condensed"/>
      </rPr>
      <t xml:space="preserve">
</t>
    </r>
    <r>
      <rPr>
        <sz val="11"/>
        <color rgb="FF000000"/>
        <rFont val="Calibri"/>
      </rPr>
      <t xml:space="preserve">
</t>
    </r>
    <r>
      <rPr>
        <sz val="11"/>
        <color rgb="FF000000"/>
        <rFont val="Calibri"/>
      </rPr>
      <t>If 'secure_auth</t>
    </r>
    <r>
      <rPr>
        <b/>
        <sz val="11"/>
        <color rgb="FF000000"/>
        <rFont val="Calibri"/>
      </rPr>
      <t>was</t>
    </r>
    <r>
      <rPr>
        <sz val="11"/>
        <color rgb="FF000000"/>
        <rFont val="Calibri"/>
      </rPr>
      <t>OFF</t>
    </r>
    <r>
      <rPr>
        <b/>
        <sz val="11"/>
        <color rgb="FF000000"/>
        <rFont val="Calibri"/>
      </rPr>
      <t xml:space="preserve">, add the following line to the </t>
    </r>
    <r>
      <rPr>
        <sz val="11"/>
        <color rgb="FF000000"/>
        <rFont val="Calibri"/>
      </rPr>
      <t>[mariadbd]</t>
    </r>
    <r>
      <rPr>
        <b/>
        <sz val="11"/>
        <color rgb="FF000000"/>
        <rFont val="Calibri"/>
      </rPr>
      <t>section in</t>
    </r>
    <r>
      <rPr>
        <sz val="11"/>
        <color rgb="FF000000"/>
        <rFont val="Calibri"/>
      </rPr>
      <t>mariadb.cnf`:</t>
    </r>
    <r>
      <rPr>
        <sz val="11"/>
        <color rgb="FF000000"/>
        <rFont val="Calibri"/>
      </rPr>
      <t xml:space="preserve">
</t>
    </r>
    <r>
      <rPr>
        <sz val="11"/>
        <color rgb="FF006096"/>
        <rFont val="Roboto Condensed"/>
      </rPr>
      <t>secure_auth=ON</t>
    </r>
    <r>
      <rPr>
        <sz val="11"/>
        <color rgb="FF006096"/>
        <rFont val="Roboto Condensed"/>
      </rPr>
      <t xml:space="preserve">
</t>
    </r>
    <r>
      <rPr>
        <sz val="11"/>
        <color rgb="FF000000"/>
        <rFont val="Calibri"/>
      </rPr>
      <t xml:space="preserve">
</t>
    </r>
    <r>
      <rPr>
        <sz val="11"/>
        <color rgb="FF000000"/>
        <rFont val="Calibri"/>
      </rPr>
      <t>Restart MariaDB.</t>
    </r>
  </si>
  <si>
    <r>
      <rPr>
        <sz val="11"/>
        <color rgb="FF000000"/>
        <rFont val="Calibri"/>
      </rPr>
      <t xml:space="preserve">The </t>
    </r>
    <r>
      <rPr>
        <b/>
        <sz val="11"/>
        <color rgb="FF000000"/>
        <rFont val="Calibri"/>
      </rPr>
      <t>mysql_old_password</t>
    </r>
    <r>
      <rPr>
        <sz val="11"/>
        <color rgb="FF000000"/>
        <rFont val="Calibri"/>
      </rPr>
      <t xml:space="preserve"> plugin uses a cracked password routine with several flaws. It is present but not used by default in MariaDB. Steps should be taken to ensure that passwords will not be created with this plugin and that clients will not be able to authenticate to the MariaDB server using this plugin.</t>
    </r>
    <r>
      <rPr>
        <sz val="11"/>
        <color rgb="FF000000"/>
        <rFont val="Calibri"/>
      </rPr>
      <t xml:space="preserve">
</t>
    </r>
    <r>
      <rPr>
        <sz val="11"/>
        <color rgb="FF000000"/>
        <rFont val="Calibri"/>
      </rPr>
      <t xml:space="preserve">The </t>
    </r>
    <r>
      <rPr>
        <b/>
        <sz val="11"/>
        <color rgb="FF000000"/>
        <rFont val="Calibri"/>
      </rPr>
      <t>old_passwords</t>
    </r>
    <r>
      <rPr>
        <sz val="11"/>
        <color rgb="FF000000"/>
        <rFont val="Calibri"/>
      </rPr>
      <t xml:space="preserve"> system variable controls whether MariaDB server uses the </t>
    </r>
    <r>
      <rPr>
        <b/>
        <sz val="11"/>
        <color rgb="FF000000"/>
        <rFont val="Calibri"/>
      </rPr>
      <t>mysql_old_password</t>
    </r>
    <r>
      <rPr>
        <sz val="11"/>
        <color rgb="FF000000"/>
        <rFont val="Calibri"/>
      </rPr>
      <t xml:space="preserve"> plugin (instead of the stronger </t>
    </r>
    <r>
      <rPr>
        <b/>
        <sz val="11"/>
        <color rgb="FF000000"/>
        <rFont val="Calibri"/>
      </rPr>
      <t>mysql_native_password</t>
    </r>
    <r>
      <rPr>
        <sz val="11"/>
        <color rgb="FF000000"/>
        <rFont val="Calibri"/>
      </rPr>
      <t xml:space="preserve"> plugin) when creating passwords.The </t>
    </r>
    <r>
      <rPr>
        <b/>
        <sz val="11"/>
        <color rgb="FF000000"/>
        <rFont val="Calibri"/>
      </rPr>
      <t>secure_auth</t>
    </r>
    <r>
      <rPr>
        <sz val="11"/>
        <color rgb="FF000000"/>
        <rFont val="Calibri"/>
      </rPr>
      <t xml:space="preserve"> system variable, when enabled, will block client connections that utilize the </t>
    </r>
    <r>
      <rPr>
        <b/>
        <sz val="11"/>
        <color rgb="FF000000"/>
        <rFont val="Calibri"/>
      </rPr>
      <t>mysql_old_password</t>
    </r>
    <r>
      <rPr>
        <sz val="11"/>
        <color rgb="FF000000"/>
        <rFont val="Calibri"/>
      </rPr>
      <t xml:space="preserve"> plugin.</t>
    </r>
  </si>
  <si>
    <r>
      <rPr>
        <sz val="11"/>
        <color rgb="FF000000"/>
        <rFont val="Calibri"/>
      </rPr>
      <t xml:space="preserve">To ensure new passwords are not created using the </t>
    </r>
    <r>
      <rPr>
        <b/>
        <sz val="11"/>
        <color rgb="FF000000"/>
        <rFont val="Calibri"/>
      </rPr>
      <t>mysql_old_password</t>
    </r>
    <r>
      <rPr>
        <sz val="11"/>
        <color rgb="FF000000"/>
        <rFont val="Calibri"/>
      </rPr>
      <t xml:space="preserve"> plugin, run:</t>
    </r>
    <r>
      <rPr>
        <sz val="11"/>
        <color rgb="FF000000"/>
        <rFont val="Calibri"/>
      </rPr>
      <t xml:space="preserve">
</t>
    </r>
    <r>
      <rPr>
        <sz val="11"/>
        <color rgb="FF006096"/>
        <rFont val="Roboto Condensed"/>
      </rPr>
      <t xml:space="preserve">SHOW VARIABLES WHERE Variable_name = 'old_passwords';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field is set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To ensure connections that use the </t>
    </r>
    <r>
      <rPr>
        <b/>
        <sz val="11"/>
        <color rgb="FF000000"/>
        <rFont val="Calibri"/>
      </rPr>
      <t>mysql_old_password</t>
    </r>
    <r>
      <rPr>
        <sz val="11"/>
        <color rgb="FF000000"/>
        <rFont val="Calibri"/>
      </rPr>
      <t xml:space="preserve"> plugin are blocked, run:</t>
    </r>
    <r>
      <rPr>
        <sz val="11"/>
        <color rgb="FF000000"/>
        <rFont val="Calibri"/>
      </rPr>
      <t xml:space="preserve">
</t>
    </r>
    <r>
      <rPr>
        <sz val="11"/>
        <color rgb="FF006096"/>
        <rFont val="Roboto Condensed"/>
      </rPr>
      <t xml:space="preserve">SHOW VARIABLES WHERE Variable_name = 'secure_auth';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field is set to </t>
    </r>
    <r>
      <rPr>
        <b/>
        <sz val="11"/>
        <color rgb="FF000000"/>
        <rFont val="Calibri"/>
      </rPr>
      <t>ON</t>
    </r>
    <r>
      <rPr>
        <sz val="11"/>
        <color rgb="FF000000"/>
        <rFont val="Calibri"/>
      </rPr>
      <t>.</t>
    </r>
  </si>
  <si>
    <r>
      <rPr>
        <b/>
        <sz val="11"/>
        <color rgb="FF000000"/>
        <rFont val="Calibri"/>
      </rPr>
      <t>old_passwords</t>
    </r>
    <r>
      <rPr>
        <sz val="11"/>
        <color rgb="FF000000"/>
        <rFont val="Calibri"/>
      </rPr>
      <t xml:space="preserve"> is </t>
    </r>
    <r>
      <rPr>
        <b/>
        <sz val="11"/>
        <color rgb="FF000000"/>
        <rFont val="Calibri"/>
      </rPr>
      <t>OFF</t>
    </r>
    <r>
      <rPr>
        <sz val="11"/>
        <color rgb="FF000000"/>
        <rFont val="Calibri"/>
      </rPr>
      <t xml:space="preserve"> by default. </t>
    </r>
    <r>
      <rPr>
        <b/>
        <sz val="11"/>
        <color rgb="FF000000"/>
        <rFont val="Calibri"/>
      </rPr>
      <t>secure_auth</t>
    </r>
    <r>
      <rPr>
        <sz val="11"/>
        <color rgb="FF000000"/>
        <rFont val="Calibri"/>
      </rPr>
      <t xml:space="preserve"> is </t>
    </r>
    <r>
      <rPr>
        <b/>
        <sz val="11"/>
        <color rgb="FF000000"/>
        <rFont val="Calibri"/>
      </rPr>
      <t>ON</t>
    </r>
    <r>
      <rPr>
        <sz val="11"/>
        <color rgb="FF000000"/>
        <rFont val="Calibri"/>
      </rPr>
      <t xml:space="preserve"> by default.</t>
    </r>
  </si>
  <si>
    <t>7.2</t>
  </si>
  <si>
    <r>
      <rPr>
        <sz val="11"/>
        <rFont val="Calibri"/>
      </rPr>
      <t>Ensure Passwords are Not Stored in the Global Configuration</t>
    </r>
  </si>
  <si>
    <r>
      <rPr>
        <sz val="11"/>
        <color rgb="FF000000"/>
        <rFont val="Calibri"/>
      </rPr>
      <t xml:space="preserve">Use the user-specific options file, </t>
    </r>
    <r>
      <rPr>
        <b/>
        <sz val="11"/>
        <color rgb="FF000000"/>
        <rFont val="Calibri"/>
      </rPr>
      <t>.mariadb.cnf.</t>
    </r>
    <r>
      <rPr>
        <sz val="11"/>
        <color rgb="FF000000"/>
        <rFont val="Calibri"/>
      </rPr>
      <t>, and restricting file access permissions to the user identity.</t>
    </r>
  </si>
  <si>
    <r>
      <rPr>
        <sz val="11"/>
        <color rgb="FF000000"/>
        <rFont val="Calibri"/>
      </rPr>
      <t xml:space="preserve">The </t>
    </r>
    <r>
      <rPr>
        <b/>
        <sz val="11"/>
        <color rgb="FF000000"/>
        <rFont val="Calibri"/>
      </rPr>
      <t>[client]</t>
    </r>
    <r>
      <rPr>
        <sz val="11"/>
        <color rgb="FF000000"/>
        <rFont val="Calibri"/>
      </rPr>
      <t xml:space="preserve"> section of the MariaDB configuration file allows setting a </t>
    </r>
    <r>
      <rPr>
        <b/>
        <sz val="11"/>
        <color rgb="FF000000"/>
        <rFont val="Calibri"/>
      </rPr>
      <t>user</t>
    </r>
    <r>
      <rPr>
        <sz val="11"/>
        <color rgb="FF000000"/>
        <rFont val="Calibri"/>
      </rPr>
      <t xml:space="preserve"> and </t>
    </r>
    <r>
      <rPr>
        <b/>
        <sz val="11"/>
        <color rgb="FF000000"/>
        <rFont val="Calibri"/>
      </rPr>
      <t>password</t>
    </r>
    <r>
      <rPr>
        <sz val="11"/>
        <color rgb="FF000000"/>
        <rFont val="Calibri"/>
      </rPr>
      <t xml:space="preserve"> to be used. Verify the </t>
    </r>
    <r>
      <rPr>
        <b/>
        <sz val="11"/>
        <color rgb="FF000000"/>
        <rFont val="Calibri"/>
      </rPr>
      <t>password</t>
    </r>
    <r>
      <rPr>
        <sz val="11"/>
        <color rgb="FF000000"/>
        <rFont val="Calibri"/>
      </rPr>
      <t xml:space="preserve"> option is not used in the global configuration file (</t>
    </r>
    <r>
      <rPr>
        <b/>
        <sz val="11"/>
        <color rgb="FF000000"/>
        <rFont val="Calibri"/>
      </rPr>
      <t>mariadb.cnf</t>
    </r>
    <r>
      <rPr>
        <sz val="11"/>
        <color rgb="FF000000"/>
        <rFont val="Calibri"/>
      </rPr>
      <t>).</t>
    </r>
  </si>
  <si>
    <r>
      <rPr>
        <sz val="11"/>
        <color rgb="FF000000"/>
        <rFont val="Calibri"/>
      </rPr>
      <t>The global configuration is by default readable for all users on the system. This is needed for global defaults (prompt, port, socket, etc.). 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</si>
  <si>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0000"/>
        <rFont val="Calibri"/>
      </rPr>
      <t xml:space="preserve">- Open the MariaDB configuration file (e.g., </t>
    </r>
    <r>
      <rPr>
        <b/>
        <sz val="11"/>
        <color rgb="FF000000"/>
        <rFont val="Calibri"/>
      </rPr>
      <t>mariadb.cnf</t>
    </r>
    <r>
      <rPr>
        <sz val="11"/>
        <color rgb="FF000000"/>
        <rFont val="Calibri"/>
      </rPr>
      <t>)</t>
    </r>
    <r>
      <rPr>
        <sz val="11"/>
        <color rgb="FF000000"/>
        <rFont val="Calibri"/>
      </rPr>
      <t xml:space="preserve">
</t>
    </r>
    <r>
      <rPr>
        <sz val="11"/>
        <color rgb="FF000000"/>
        <rFont val="Calibri"/>
      </rPr>
      <t xml:space="preserve">- Examine the </t>
    </r>
    <r>
      <rPr>
        <b/>
        <sz val="11"/>
        <color rgb="FF000000"/>
        <rFont val="Calibri"/>
      </rPr>
      <t>[client]</t>
    </r>
    <r>
      <rPr>
        <sz val="11"/>
        <color rgb="FF000000"/>
        <rFont val="Calibri"/>
      </rPr>
      <t xml:space="preserve"> section of the MariaDB configuration file and ensure </t>
    </r>
    <r>
      <rPr>
        <b/>
        <sz val="11"/>
        <color rgb="FF000000"/>
        <rFont val="Calibri"/>
      </rPr>
      <t>password</t>
    </r>
    <r>
      <rPr>
        <sz val="11"/>
        <color rgb="FF000000"/>
        <rFont val="Calibri"/>
      </rPr>
      <t xml:space="preserve"> is not employed.</t>
    </r>
  </si>
  <si>
    <t>7.3</t>
  </si>
  <si>
    <r>
      <rPr>
        <sz val="11"/>
        <rFont val="Calibri"/>
      </rPr>
      <t>Ensure strong authentication is utilized for all accounts</t>
    </r>
  </si>
  <si>
    <r>
      <rPr>
        <sz val="11"/>
        <color rgb="FF000000"/>
        <rFont val="Calibri"/>
      </rPr>
      <t xml:space="preserve">If the </t>
    </r>
    <r>
      <rPr>
        <b/>
        <sz val="11"/>
        <color rgb="FF000000"/>
        <rFont val="Calibri"/>
      </rPr>
      <t>root</t>
    </r>
    <r>
      <rPr>
        <sz val="11"/>
        <color rgb="FF000000"/>
        <rFont val="Calibri"/>
      </rPr>
      <t xml:space="preserve"> user is returned in the audit procedure results, set that account to utilize only the unix_socket plugin by running the following mariadb command:</t>
    </r>
    <r>
      <rPr>
        <sz val="11"/>
        <color rgb="FF000000"/>
        <rFont val="Calibri"/>
      </rPr>
      <t xml:space="preserve">
</t>
    </r>
    <r>
      <rPr>
        <sz val="11"/>
        <color rgb="FF006096"/>
        <rFont val="Roboto Condensed"/>
      </rPr>
      <t>alter user 'root'@'localhost' identified via 'unix_socket';</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mysql</t>
    </r>
    <r>
      <rPr>
        <sz val="11"/>
        <color rgb="FF000000"/>
        <rFont val="Calibri"/>
      </rPr>
      <t xml:space="preserve"> user is returned in the audit procedure results, set that account to use an invalid password by running the following mariadb command:</t>
    </r>
    <r>
      <rPr>
        <sz val="11"/>
        <color rgb="FF000000"/>
        <rFont val="Calibri"/>
      </rPr>
      <t xml:space="preserve">
</t>
    </r>
    <r>
      <rPr>
        <sz val="11"/>
        <color rgb="FF006096"/>
        <rFont val="Roboto Condensed"/>
      </rPr>
      <t>set password for 'mysql'@'localhost' = 'invalid';</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mariadb.sys</t>
    </r>
    <r>
      <rPr>
        <sz val="11"/>
        <color rgb="FF000000"/>
        <rFont val="Calibri"/>
      </rPr>
      <t xml:space="preserve"> user is returned in the audit procedure results, set that account to use an invalid password by running the following mariadb command:</t>
    </r>
    <r>
      <rPr>
        <sz val="11"/>
        <color rgb="FF000000"/>
        <rFont val="Calibri"/>
      </rPr>
      <t xml:space="preserve">
</t>
    </r>
    <r>
      <rPr>
        <sz val="11"/>
        <color rgb="FF006096"/>
        <rFont val="Roboto Condensed"/>
      </rPr>
      <t>set password for 'mariadb.sys'@'localhost' = 'invalid';</t>
    </r>
    <r>
      <rPr>
        <sz val="11"/>
        <color rgb="FF006096"/>
        <rFont val="Roboto Condensed"/>
      </rPr>
      <t xml:space="preserve">
</t>
    </r>
    <r>
      <rPr>
        <sz val="11"/>
        <color rgb="FF000000"/>
        <rFont val="Calibri"/>
      </rPr>
      <t xml:space="preserve">
</t>
    </r>
    <r>
      <rPr>
        <sz val="11"/>
        <color rgb="FF000000"/>
        <rFont val="Calibri"/>
      </rPr>
      <t xml:space="preserve">For every other user identified by the audit procedure, use the </t>
    </r>
    <r>
      <rPr>
        <b/>
        <sz val="11"/>
        <color rgb="FF000000"/>
        <rFont val="Calibri"/>
      </rPr>
      <t>ALTER USER</t>
    </r>
    <r>
      <rPr>
        <sz val="11"/>
        <color rgb="FF000000"/>
        <rFont val="Calibri"/>
      </rPr>
      <t xml:space="preserve"> command to configure the account to utilize one of the following authentication plugins as appropriate:</t>
    </r>
    <r>
      <rPr>
        <sz val="11"/>
        <color rgb="FF000000"/>
        <rFont val="Calibri"/>
      </rPr>
      <t xml:space="preserve">
</t>
    </r>
    <r>
      <rPr>
        <sz val="11"/>
        <color rgb="FF000000"/>
        <rFont val="Calibri"/>
      </rPr>
      <t>- ed25519</t>
    </r>
    <r>
      <rPr>
        <sz val="11"/>
        <color rgb="FF000000"/>
        <rFont val="Calibri"/>
      </rPr>
      <t xml:space="preserve">
</t>
    </r>
    <r>
      <rPr>
        <sz val="11"/>
        <color rgb="FF000000"/>
        <rFont val="Calibri"/>
      </rPr>
      <t>- gssapi</t>
    </r>
    <r>
      <rPr>
        <sz val="11"/>
        <color rgb="FF000000"/>
        <rFont val="Calibri"/>
      </rPr>
      <t xml:space="preserve">
</t>
    </r>
    <r>
      <rPr>
        <sz val="11"/>
        <color rgb="FF000000"/>
        <rFont val="Calibri"/>
      </rPr>
      <t>- pam</t>
    </r>
    <r>
      <rPr>
        <sz val="11"/>
        <color rgb="FF000000"/>
        <rFont val="Calibri"/>
      </rPr>
      <t xml:space="preserve">
</t>
    </r>
    <r>
      <rPr>
        <sz val="11"/>
        <color rgb="FF000000"/>
        <rFont val="Calibri"/>
      </rPr>
      <t>- unix_socket</t>
    </r>
    <r>
      <rPr>
        <sz val="11"/>
        <color rgb="FF000000"/>
        <rFont val="Calibri"/>
      </rPr>
      <t xml:space="preserve">
</t>
    </r>
    <r>
      <rPr>
        <b/>
        <sz val="11"/>
        <color rgb="FF000000"/>
        <rFont val="Calibri"/>
      </rPr>
      <t>Notes:</t>
    </r>
    <r>
      <rPr>
        <sz val="11"/>
        <color rgb="FF000000"/>
        <rFont val="Calibri"/>
      </rPr>
      <t>Some of these plugins will require installation if not already in use. Changing a user to utilize the ed25519 plugin but without providing a password will make the account inaccessible. For service accounts, set a new password in MariaDB and where the service account is used. For human user accounts, set a temporary password and notify the user to change the password immediately.</t>
    </r>
    <r>
      <rPr>
        <sz val="11"/>
        <color rgb="FF000000"/>
        <rFont val="Calibri"/>
      </rPr>
      <t xml:space="preserve">
</t>
    </r>
    <r>
      <rPr>
        <sz val="11"/>
        <color rgb="FF000000"/>
        <rFont val="Calibri"/>
      </rPr>
      <t xml:space="preserve">If password validation plugins are already implemented, </t>
    </r>
    <r>
      <rPr>
        <b/>
        <sz val="11"/>
        <color rgb="FF000000"/>
        <rFont val="Calibri"/>
      </rPr>
      <t>strict_password_validation</t>
    </r>
    <r>
      <rPr>
        <sz val="11"/>
        <color rgb="FF000000"/>
        <rFont val="Calibri"/>
      </rPr>
      <t xml:space="preserve"> may need to be temporarily disabled to reset </t>
    </r>
    <r>
      <rPr>
        <b/>
        <sz val="11"/>
        <color rgb="FF000000"/>
        <rFont val="Calibri"/>
      </rPr>
      <t>mysql</t>
    </r>
    <r>
      <rPr>
        <sz val="11"/>
        <color rgb="FF000000"/>
        <rFont val="Calibri"/>
      </rPr>
      <t xml:space="preserve"> and </t>
    </r>
    <r>
      <rPr>
        <b/>
        <sz val="11"/>
        <color rgb="FF000000"/>
        <rFont val="Calibri"/>
      </rPr>
      <t>mariadb.sys</t>
    </r>
    <r>
      <rPr>
        <sz val="11"/>
        <color rgb="FF000000"/>
        <rFont val="Calibri"/>
      </rPr>
      <t xml:space="preserve"> accounts to use </t>
    </r>
    <r>
      <rPr>
        <b/>
        <sz val="11"/>
        <color rgb="FF000000"/>
        <rFont val="Calibri"/>
      </rPr>
      <t>invalid</t>
    </r>
    <r>
      <rPr>
        <sz val="11"/>
        <color rgb="FF000000"/>
        <rFont val="Calibri"/>
      </rPr>
      <t xml:space="preserve"> passwords.  To do so, run </t>
    </r>
    <r>
      <rPr>
        <b/>
        <sz val="11"/>
        <color rgb="FF000000"/>
        <rFont val="Calibri"/>
      </rPr>
      <t>set global strict_password_validation=0;</t>
    </r>
    <r>
      <rPr>
        <sz val="11"/>
        <color rgb="FF000000"/>
        <rFont val="Calibri"/>
      </rPr>
      <t xml:space="preserve"> before and </t>
    </r>
    <r>
      <rPr>
        <b/>
        <sz val="11"/>
        <color rgb="FF000000"/>
        <rFont val="Calibri"/>
      </rPr>
      <t>set global strict_password_validation=1;</t>
    </r>
    <r>
      <rPr>
        <sz val="11"/>
        <color rgb="FF000000"/>
        <rFont val="Calibri"/>
      </rPr>
      <t xml:space="preserve"> after the </t>
    </r>
    <r>
      <rPr>
        <b/>
        <sz val="11"/>
        <color rgb="FF000000"/>
        <rFont val="Calibri"/>
      </rPr>
      <t>set password</t>
    </r>
    <r>
      <rPr>
        <sz val="11"/>
        <color rgb="FF000000"/>
        <rFont val="Calibri"/>
      </rPr>
      <t xml:space="preserve"> commands.</t>
    </r>
  </si>
  <si>
    <r>
      <rPr>
        <sz val="11"/>
        <color rgb="FF000000"/>
        <rFont val="Calibri"/>
      </rPr>
      <t xml:space="preserve">The </t>
    </r>
    <r>
      <rPr>
        <b/>
        <sz val="11"/>
        <color rgb="FF000000"/>
        <rFont val="Calibri"/>
      </rPr>
      <t>mysql_native_password</t>
    </r>
    <r>
      <rPr>
        <sz val="11"/>
        <color rgb="FF000000"/>
        <rFont val="Calibri"/>
      </rPr>
      <t xml:space="preserve"> and </t>
    </r>
    <r>
      <rPr>
        <b/>
        <sz val="11"/>
        <color rgb="FF000000"/>
        <rFont val="Calibri"/>
      </rPr>
      <t>mysql_old_password</t>
    </r>
    <r>
      <rPr>
        <sz val="11"/>
        <color rgb="FF000000"/>
        <rFont val="Calibri"/>
      </rPr>
      <t xml:space="preserve"> plugins utilize weak cryptography and/or weak password routines.</t>
    </r>
    <r>
      <rPr>
        <sz val="11"/>
        <color rgb="FF000000"/>
        <rFont val="Calibri"/>
      </rPr>
      <t xml:space="preserve">
</t>
    </r>
    <r>
      <rPr>
        <sz val="11"/>
        <color rgb="FF000000"/>
        <rFont val="Calibri"/>
      </rPr>
      <t xml:space="preserve">In particular, the </t>
    </r>
    <r>
      <rPr>
        <b/>
        <sz val="11"/>
        <color rgb="FF000000"/>
        <rFont val="Calibri"/>
      </rPr>
      <t>mysql_old_password</t>
    </r>
    <r>
      <rPr>
        <sz val="11"/>
        <color rgb="FF000000"/>
        <rFont val="Calibri"/>
      </rPr>
      <t xml:space="preserve"> plugin utilizes cracked password routines and is subject to Pass-the-Hash attacks. The </t>
    </r>
    <r>
      <rPr>
        <b/>
        <sz val="11"/>
        <color rgb="FF000000"/>
        <rFont val="Calibri"/>
      </rPr>
      <t>mysql_native_password</t>
    </r>
    <r>
      <rPr>
        <sz val="11"/>
        <color rgb="FF000000"/>
        <rFont val="Calibri"/>
      </rPr>
      <t xml:space="preserve"> plugin relies on the Secure Hash Algorithm 1 (SHA-1) algorithm. The National Institute of Standards and Technology (NIST) recommends against use of SHA-1.</t>
    </r>
    <r>
      <rPr>
        <sz val="11"/>
        <color rgb="FF000000"/>
        <rFont val="Calibri"/>
      </rPr>
      <t xml:space="preserve">
</t>
    </r>
    <r>
      <rPr>
        <sz val="11"/>
        <color rgb="FF000000"/>
        <rFont val="Calibri"/>
      </rPr>
      <t>Additionally, these plugins allow users to set blank passwords, which allow authentication without providing a password.</t>
    </r>
    <r>
      <rPr>
        <sz val="11"/>
        <color rgb="FF000000"/>
        <rFont val="Calibri"/>
      </rPr>
      <t xml:space="preserve">
</t>
    </r>
    <r>
      <rPr>
        <sz val="11"/>
        <color rgb="FF000000"/>
        <rFont val="Calibri"/>
      </rPr>
      <t>All users should be using alternative, stronger plugins or be configured with invalid passwords. See Default Value section and References for more details on specific account configurations.</t>
    </r>
  </si>
  <si>
    <r>
      <rPr>
        <sz val="11"/>
        <color rgb="FF000000"/>
        <rFont val="Calibri"/>
      </rPr>
      <t>Using the ed25519 plugin will require installation of the plugin, and some clients may need to be configured to utilize the client_ed25519 plugin.</t>
    </r>
  </si>
  <si>
    <r>
      <rPr>
        <sz val="11"/>
        <color rgb="FF000000"/>
        <rFont val="Calibri"/>
      </rPr>
      <t>Execute the following SQL query to find any users utilizing these plugins and to find special accounts that have been configured with a password:</t>
    </r>
    <r>
      <rPr>
        <sz val="11"/>
        <color rgb="FF000000"/>
        <rFont val="Calibri"/>
      </rPr>
      <t xml:space="preserve">
</t>
    </r>
    <r>
      <rPr>
        <sz val="11"/>
        <color rgb="FF006096"/>
        <rFont val="Roboto Condensed"/>
      </rPr>
      <t xml:space="preserve">SELECT User,host </t>
    </r>
    <r>
      <rPr>
        <sz val="11"/>
        <color rgb="FF006096"/>
        <rFont val="Roboto Condensed"/>
      </rPr>
      <t xml:space="preserve">
</t>
    </r>
    <r>
      <rPr>
        <sz val="11"/>
        <color rgb="FF006096"/>
        <rFont val="Roboto Condensed"/>
      </rPr>
      <t>FROM mysql.user</t>
    </r>
    <r>
      <rPr>
        <sz val="11"/>
        <color rgb="FF006096"/>
        <rFont val="Roboto Condensed"/>
      </rPr>
      <t xml:space="preserve">
</t>
    </r>
    <r>
      <rPr>
        <sz val="11"/>
        <color rgb="FF006096"/>
        <rFont val="Roboto Condensed"/>
      </rPr>
      <t xml:space="preserve">WHERE (plugin IN('mysql_native_password', 'mysql_old_password','') </t>
    </r>
    <r>
      <rPr>
        <sz val="11"/>
        <color rgb="FF006096"/>
        <rFont val="Roboto Condensed"/>
      </rPr>
      <t xml:space="preserve">
</t>
    </r>
    <r>
      <rPr>
        <sz val="11"/>
        <color rgb="FF006096"/>
        <rFont val="Roboto Condensed"/>
      </rPr>
      <t xml:space="preserve">  AND NOT (User = 'root' AND authentication_string = 'invalid')</t>
    </r>
    <r>
      <rPr>
        <sz val="11"/>
        <color rgb="FF006096"/>
        <rFont val="Roboto Condensed"/>
      </rPr>
      <t xml:space="preserve">
</t>
    </r>
    <r>
      <rPr>
        <sz val="11"/>
        <color rgb="FF006096"/>
        <rFont val="Roboto Condensed"/>
      </rPr>
      <t xml:space="preserve">  AND NOT (User = 'mysql' and authentication_string = 'invalid'));</t>
    </r>
    <r>
      <rPr>
        <sz val="11"/>
        <color rgb="FF006096"/>
        <rFont val="Roboto Condensed"/>
      </rPr>
      <t xml:space="preserve">
</t>
    </r>
    <r>
      <rPr>
        <sz val="11"/>
        <color rgb="FF000000"/>
        <rFont val="Calibri"/>
      </rPr>
      <t xml:space="preserve">
</t>
    </r>
    <r>
      <rPr>
        <sz val="11"/>
        <color rgb="FF000000"/>
        <rFont val="Calibri"/>
      </rPr>
      <t>No rows will be returned if all accounts are using strong authentication mechanisms.</t>
    </r>
  </si>
  <si>
    <r>
      <rPr>
        <b/>
        <sz val="11"/>
        <color rgb="FF000000"/>
        <rFont val="Calibri"/>
      </rPr>
      <t>root</t>
    </r>
    <r>
      <rPr>
        <sz val="11"/>
        <color rgb="FF000000"/>
        <rFont val="Calibri"/>
      </rPr>
      <t xml:space="preserve"> is configured to use the </t>
    </r>
    <r>
      <rPr>
        <b/>
        <sz val="11"/>
        <color rgb="FF000000"/>
        <rFont val="Calibri"/>
      </rPr>
      <t>unix_socket</t>
    </r>
    <r>
      <rPr>
        <sz val="11"/>
        <color rgb="FF000000"/>
        <rFont val="Calibri"/>
      </rPr>
      <t xml:space="preserve"> plugin but to fallback to the </t>
    </r>
    <r>
      <rPr>
        <b/>
        <sz val="11"/>
        <color rgb="FF000000"/>
        <rFont val="Calibri"/>
      </rPr>
      <t>mysql_native_password</t>
    </r>
    <r>
      <rPr>
        <sz val="11"/>
        <color rgb="FF000000"/>
        <rFont val="Calibri"/>
      </rPr>
      <t xml:space="preserve"> plugin.</t>
    </r>
    <r>
      <rPr>
        <b/>
        <sz val="11"/>
        <color rgb="FF000000"/>
        <rFont val="Calibri"/>
      </rPr>
      <t>root</t>
    </r>
    <r>
      <rPr>
        <sz val="11"/>
        <color rgb="FF000000"/>
        <rFont val="Calibri"/>
      </rPr>
      <t xml:space="preserve"> and </t>
    </r>
    <r>
      <rPr>
        <b/>
        <sz val="11"/>
        <color rgb="FF000000"/>
        <rFont val="Calibri"/>
      </rPr>
      <t>mysql</t>
    </r>
    <r>
      <rPr>
        <sz val="11"/>
        <color rgb="FF000000"/>
        <rFont val="Calibri"/>
      </rPr>
      <t xml:space="preserve"> users are created with an invalid password string, preventing password-based authentication.</t>
    </r>
    <r>
      <rPr>
        <b/>
        <sz val="11"/>
        <color rgb="FF000000"/>
        <rFont val="Calibri"/>
      </rPr>
      <t>mariadb.sys</t>
    </r>
    <r>
      <rPr>
        <sz val="11"/>
        <color rgb="FF000000"/>
        <rFont val="Calibri"/>
      </rPr>
      <t xml:space="preserve"> is a locked account without a password set. If the account becomes unlocked, authentication without a password can occur.By default, all new users are created using the </t>
    </r>
    <r>
      <rPr>
        <b/>
        <sz val="11"/>
        <color rgb="FF000000"/>
        <rFont val="Calibri"/>
      </rPr>
      <t>mysql_native_password</t>
    </r>
    <r>
      <rPr>
        <sz val="11"/>
        <color rgb="FF000000"/>
        <rFont val="Calibri"/>
      </rPr>
      <t xml:space="preserve"> plugin and without a password unless otherwise specified. This allows authentication without a password.</t>
    </r>
  </si>
  <si>
    <t>7.4</t>
  </si>
  <si>
    <r>
      <rPr>
        <sz val="11"/>
        <rFont val="Calibri"/>
      </rPr>
      <t>Ensure Password Complexity Policies are in Place</t>
    </r>
  </si>
  <si>
    <r>
      <rPr>
        <sz val="11"/>
        <color rgb="FF000000"/>
        <rFont val="Calibri"/>
      </rPr>
      <t>Install the password check plugins:</t>
    </r>
    <r>
      <rPr>
        <sz val="11"/>
        <color rgb="FF000000"/>
        <rFont val="Calibri"/>
      </rPr>
      <t xml:space="preserve">
</t>
    </r>
    <r>
      <rPr>
        <sz val="11"/>
        <color rgb="FF006096"/>
        <rFont val="Roboto Condensed"/>
      </rPr>
      <t>INSTALL SONAME 'simple_password_check';</t>
    </r>
    <r>
      <rPr>
        <sz val="11"/>
        <color rgb="FF006096"/>
        <rFont val="Roboto Condensed"/>
      </rPr>
      <t xml:space="preserve">
</t>
    </r>
    <r>
      <rPr>
        <sz val="11"/>
        <color rgb="FF006096"/>
        <rFont val="Roboto Condensed"/>
      </rPr>
      <t>INSTALL SONAME 'cracklib_password_check';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supporting linux distribution package may need to be installed before installing the cracklib plugin. Follow installation guidance on the Cracklib Password Check Plugin page in the References section.</t>
    </r>
    <r>
      <rPr>
        <sz val="11"/>
        <color rgb="FF000000"/>
        <rFont val="Calibri"/>
      </rPr>
      <t xml:space="preserve">
</t>
    </r>
    <r>
      <rPr>
        <sz val="11"/>
        <color rgb="FF000000"/>
        <rFont val="Calibri"/>
      </rPr>
      <t>Add the following lines to MariaDB configuration files:</t>
    </r>
    <r>
      <rPr>
        <sz val="11"/>
        <color rgb="FF000000"/>
        <rFont val="Calibri"/>
      </rPr>
      <t xml:space="preserve">
</t>
    </r>
    <r>
      <rPr>
        <sz val="11"/>
        <color rgb="FF006096"/>
        <rFont val="Roboto Condensed"/>
      </rPr>
      <t>plugin_load_add = simple_password_check</t>
    </r>
    <r>
      <rPr>
        <sz val="11"/>
        <color rgb="FF006096"/>
        <rFont val="Roboto Condensed"/>
      </rPr>
      <t xml:space="preserve">
</t>
    </r>
    <r>
      <rPr>
        <sz val="11"/>
        <color rgb="FF006096"/>
        <rFont val="Roboto Condensed"/>
      </rPr>
      <t>simple_password_check = FORCE_PLUS_PERMANENT</t>
    </r>
    <r>
      <rPr>
        <sz val="11"/>
        <color rgb="FF006096"/>
        <rFont val="Roboto Condensed"/>
      </rPr>
      <t xml:space="preserve">
</t>
    </r>
    <r>
      <rPr>
        <sz val="11"/>
        <color rgb="FF006096"/>
        <rFont val="Roboto Condensed"/>
      </rPr>
      <t>simple_password_check_minimal_length = 14</t>
    </r>
    <r>
      <rPr>
        <sz val="11"/>
        <color rgb="FF006096"/>
        <rFont val="Roboto Condensed"/>
      </rPr>
      <t xml:space="preserve">
</t>
    </r>
    <r>
      <rPr>
        <sz val="11"/>
        <color rgb="FF006096"/>
        <rFont val="Roboto Condensed"/>
      </rPr>
      <t>plugin_load_add = cracklib_password_check</t>
    </r>
    <r>
      <rPr>
        <sz val="11"/>
        <color rgb="FF006096"/>
        <rFont val="Roboto Condensed"/>
      </rPr>
      <t xml:space="preserve">
</t>
    </r>
    <r>
      <rPr>
        <sz val="11"/>
        <color rgb="FF006096"/>
        <rFont val="Roboto Condensed"/>
      </rPr>
      <t>cracklib_password_check = FORCE_PLUS_PERMANENT</t>
    </r>
    <r>
      <rPr>
        <sz val="11"/>
        <color rgb="FF006096"/>
        <rFont val="Roboto Condensed"/>
      </rPr>
      <t xml:space="preserve">
</t>
    </r>
    <r>
      <rPr>
        <sz val="11"/>
        <color rgb="FF006096"/>
        <rFont val="Roboto Condensed"/>
      </rPr>
      <t>strict_password_validation = ON</t>
    </r>
    <r>
      <rPr>
        <sz val="11"/>
        <color rgb="FF006096"/>
        <rFont val="Roboto Condensed"/>
      </rPr>
      <t xml:space="preserve">
</t>
    </r>
    <r>
      <rPr>
        <sz val="11"/>
        <color rgb="FF000000"/>
        <rFont val="Calibri"/>
      </rPr>
      <t xml:space="preserve">
</t>
    </r>
    <r>
      <rPr>
        <sz val="11"/>
        <color rgb="FF000000"/>
        <rFont val="Calibri"/>
      </rPr>
      <t xml:space="preserve">Consider customizing the password dictionary to include usernames of all MariaDB users and any other risky passwords patterns noted in the Audit Procedure.Set </t>
    </r>
    <r>
      <rPr>
        <b/>
        <sz val="11"/>
        <color rgb="FF000000"/>
        <rFont val="Calibri"/>
      </rPr>
      <t>cracklib_password_check_dictionary</t>
    </r>
    <r>
      <rPr>
        <sz val="11"/>
        <color rgb="FF000000"/>
        <rFont val="Calibri"/>
      </rPr>
      <t xml:space="preserve"> if using a customized password dictionary.</t>
    </r>
  </si>
  <si>
    <r>
      <rPr>
        <sz val="11"/>
        <color rgb="FF000000"/>
        <rFont val="Calibri"/>
      </rPr>
      <t>Passwords should be configured with a minimum length of 14 characters and should be checked against dictionaries of common, known, and expected passwords.</t>
    </r>
  </si>
  <si>
    <r>
      <rPr>
        <sz val="11"/>
        <color rgb="FF000000"/>
        <rFont val="Calibri"/>
      </rPr>
      <t>Users will not be able to directly set password hashes directly (e.g. SET PASSWORD = '&lt;hash&gt;') since this bypasses password validation.</t>
    </r>
  </si>
  <si>
    <r>
      <rPr>
        <sz val="11"/>
        <color rgb="FF000000"/>
        <rFont val="Calibri"/>
      </rPr>
      <t>Review your mariadb configuration files for the following entries:</t>
    </r>
    <r>
      <rPr>
        <sz val="11"/>
        <color rgb="FF000000"/>
        <rFont val="Calibri"/>
      </rPr>
      <t xml:space="preserve">
</t>
    </r>
    <r>
      <rPr>
        <sz val="11"/>
        <color rgb="FF006096"/>
        <rFont val="Roboto Condensed"/>
      </rPr>
      <t>plugin_load_add = simple_password_check</t>
    </r>
    <r>
      <rPr>
        <sz val="11"/>
        <color rgb="FF006096"/>
        <rFont val="Roboto Condensed"/>
      </rPr>
      <t xml:space="preserve">
</t>
    </r>
    <r>
      <rPr>
        <sz val="11"/>
        <color rgb="FF006096"/>
        <rFont val="Roboto Condensed"/>
      </rPr>
      <t>simple_password_check = FORCE_PLUS_PERMANENT</t>
    </r>
    <r>
      <rPr>
        <sz val="11"/>
        <color rgb="FF006096"/>
        <rFont val="Roboto Condensed"/>
      </rPr>
      <t xml:space="preserve">
</t>
    </r>
    <r>
      <rPr>
        <sz val="11"/>
        <color rgb="FF006096"/>
        <rFont val="Roboto Condensed"/>
      </rPr>
      <t>plugin_load_add = cracklib_password_check</t>
    </r>
    <r>
      <rPr>
        <sz val="11"/>
        <color rgb="FF006096"/>
        <rFont val="Roboto Condensed"/>
      </rPr>
      <t xml:space="preserve">
</t>
    </r>
    <r>
      <rPr>
        <sz val="11"/>
        <color rgb="FF006096"/>
        <rFont val="Roboto Condensed"/>
      </rPr>
      <t>cracklib_password_check = FORCE_PLUS_PERMANENT</t>
    </r>
    <r>
      <rPr>
        <sz val="11"/>
        <color rgb="FF006096"/>
        <rFont val="Roboto Condensed"/>
      </rPr>
      <t xml:space="preserve">
</t>
    </r>
    <r>
      <rPr>
        <sz val="11"/>
        <color rgb="FF000000"/>
        <rFont val="Calibri"/>
      </rPr>
      <t xml:space="preserve">
</t>
    </r>
    <r>
      <rPr>
        <sz val="11"/>
        <color rgb="FF000000"/>
        <rFont val="Calibri"/>
      </rPr>
      <t>Ensure mariadb is currently running with the plugin enabled:</t>
    </r>
    <r>
      <rPr>
        <sz val="11"/>
        <color rgb="FF000000"/>
        <rFont val="Calibri"/>
      </rPr>
      <t xml:space="preserve">
</t>
    </r>
    <r>
      <rPr>
        <sz val="11"/>
        <color rgb="FF006096"/>
        <rFont val="Roboto Condensed"/>
      </rPr>
      <t>SHOW PLUGINS;</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simple_password_check</t>
    </r>
    <r>
      <rPr>
        <sz val="11"/>
        <color rgb="FF000000"/>
        <rFont val="Calibri"/>
      </rPr>
      <t xml:space="preserve"> and </t>
    </r>
    <r>
      <rPr>
        <b/>
        <sz val="11"/>
        <color rgb="FF000000"/>
        <rFont val="Calibri"/>
      </rPr>
      <t>cracklib_password_check</t>
    </r>
    <r>
      <rPr>
        <sz val="11"/>
        <color rgb="FF000000"/>
        <rFont val="Calibri"/>
      </rPr>
      <t xml:space="preserve"> both show </t>
    </r>
    <r>
      <rPr>
        <b/>
        <sz val="11"/>
        <color rgb="FF000000"/>
        <rFont val="Calibri"/>
      </rPr>
      <t>ACTIVE</t>
    </r>
    <r>
      <rPr>
        <sz val="11"/>
        <color rgb="FF000000"/>
        <rFont val="Calibri"/>
      </rPr>
      <t xml:space="preserve"> status.</t>
    </r>
    <r>
      <rPr>
        <sz val="11"/>
        <color rgb="FF000000"/>
        <rFont val="Calibri"/>
      </rPr>
      <t xml:space="preserve">
</t>
    </r>
    <r>
      <rPr>
        <sz val="11"/>
        <color rgb="FF000000"/>
        <rFont val="Calibri"/>
      </rPr>
      <t>Execute the following SQL statements to assess password policy settings:</t>
    </r>
    <r>
      <rPr>
        <sz val="11"/>
        <color rgb="FF000000"/>
        <rFont val="Calibri"/>
      </rPr>
      <t xml:space="preserve">
</t>
    </r>
    <r>
      <rPr>
        <sz val="11"/>
        <color rgb="FF006096"/>
        <rFont val="Roboto Condensed"/>
      </rPr>
      <t>SHOW VARIABLES LIKE '%pass%';</t>
    </r>
    <r>
      <rPr>
        <sz val="11"/>
        <color rgb="FF006096"/>
        <rFont val="Roboto Condensed"/>
      </rPr>
      <t xml:space="preserve">
</t>
    </r>
    <r>
      <rPr>
        <sz val="11"/>
        <color rgb="FF000000"/>
        <rFont val="Calibri"/>
      </rPr>
      <t xml:space="preserve">
</t>
    </r>
    <r>
      <rPr>
        <sz val="11"/>
        <color rgb="FF000000"/>
        <rFont val="Calibri"/>
      </rPr>
      <t>The result set from the above statement should show:</t>
    </r>
    <r>
      <rPr>
        <sz val="11"/>
        <color rgb="FF000000"/>
        <rFont val="Calibri"/>
      </rPr>
      <t xml:space="preserve">
</t>
    </r>
    <r>
      <rPr>
        <sz val="11"/>
        <color rgb="FF000000"/>
        <rFont val="Calibri"/>
      </rPr>
      <t xml:space="preserve">- </t>
    </r>
    <r>
      <rPr>
        <b/>
        <sz val="11"/>
        <color rgb="FF000000"/>
        <rFont val="Calibri"/>
      </rPr>
      <t>simple_password_check_minimal_length</t>
    </r>
    <r>
      <rPr>
        <sz val="11"/>
        <color rgb="FF000000"/>
        <rFont val="Calibri"/>
      </rPr>
      <t xml:space="preserve"> should be </t>
    </r>
    <r>
      <rPr>
        <b/>
        <sz val="11"/>
        <color rgb="FF000000"/>
        <rFont val="Calibri"/>
      </rPr>
      <t>14</t>
    </r>
    <r>
      <rPr>
        <sz val="11"/>
        <color rgb="FF000000"/>
        <rFont val="Calibri"/>
      </rPr>
      <t xml:space="preserve"> or more</t>
    </r>
    <r>
      <rPr>
        <sz val="11"/>
        <color rgb="FF000000"/>
        <rFont val="Calibri"/>
      </rPr>
      <t xml:space="preserve">
</t>
    </r>
    <r>
      <rPr>
        <sz val="11"/>
        <color rgb="FF000000"/>
        <rFont val="Calibri"/>
      </rPr>
      <t xml:space="preserve">- </t>
    </r>
    <r>
      <rPr>
        <b/>
        <sz val="11"/>
        <color rgb="FF000000"/>
        <rFont val="Calibri"/>
      </rPr>
      <t>strict_password_validation</t>
    </r>
    <r>
      <rPr>
        <sz val="11"/>
        <color rgb="FF000000"/>
        <rFont val="Calibri"/>
      </rPr>
      <t xml:space="preserve"> should be </t>
    </r>
    <r>
      <rPr>
        <b/>
        <sz val="11"/>
        <color rgb="FF000000"/>
        <rFont val="Calibri"/>
      </rPr>
      <t>ON</t>
    </r>
    <r>
      <rPr>
        <sz val="11"/>
        <color rgb="FF000000"/>
        <rFont val="Calibri"/>
      </rPr>
      <t xml:space="preserve">
</t>
    </r>
    <r>
      <rPr>
        <sz val="11"/>
        <color rgb="FF000000"/>
        <rFont val="Calibri"/>
      </rPr>
      <t xml:space="preserve">- </t>
    </r>
    <r>
      <rPr>
        <b/>
        <sz val="11"/>
        <color rgb="FF000000"/>
        <rFont val="Calibri"/>
      </rPr>
      <t>cracklib_password_check_dictionary</t>
    </r>
    <r>
      <rPr>
        <sz val="11"/>
        <color rgb="FF000000"/>
        <rFont val="Calibri"/>
      </rPr>
      <t xml:space="preserve"> set to an appropriate dictionary file</t>
    </r>
    <r>
      <rPr>
        <sz val="11"/>
        <color rgb="FF000000"/>
        <rFont val="Calibri"/>
      </rPr>
      <t xml:space="preserve">
</t>
    </r>
    <r>
      <rPr>
        <sz val="11"/>
        <color rgb="FF000000"/>
        <rFont val="Calibri"/>
      </rPr>
      <t>The dictionary file should contain values known to be commonly-used, expected, or compromised. For example, the list should include, but is not limited to:</t>
    </r>
    <r>
      <rPr>
        <sz val="11"/>
        <color rgb="FF000000"/>
        <rFont val="Calibri"/>
      </rPr>
      <t xml:space="preserve">
</t>
    </r>
    <r>
      <rPr>
        <sz val="11"/>
        <color rgb="FF000000"/>
        <rFont val="Calibri"/>
      </rPr>
      <t>- Passwords obtained from previous breaches</t>
    </r>
    <r>
      <rPr>
        <sz val="11"/>
        <color rgb="FF000000"/>
        <rFont val="Calibri"/>
      </rPr>
      <t xml:space="preserve">
</t>
    </r>
    <r>
      <rPr>
        <sz val="11"/>
        <color rgb="FF000000"/>
        <rFont val="Calibri"/>
      </rPr>
      <t>- Dictionary words</t>
    </r>
    <r>
      <rPr>
        <sz val="11"/>
        <color rgb="FF000000"/>
        <rFont val="Calibri"/>
      </rPr>
      <t xml:space="preserve">
</t>
    </r>
    <r>
      <rPr>
        <sz val="11"/>
        <color rgb="FF000000"/>
        <rFont val="Calibri"/>
      </rPr>
      <t xml:space="preserve">- Repetitive or sequential characters (e.g., </t>
    </r>
    <r>
      <rPr>
        <b/>
        <sz val="11"/>
        <color rgb="FF000000"/>
        <rFont val="Calibri"/>
      </rPr>
      <t>aaaaaa</t>
    </r>
    <r>
      <rPr>
        <sz val="11"/>
        <color rgb="FF000000"/>
        <rFont val="Calibri"/>
      </rPr>
      <t xml:space="preserve">, </t>
    </r>
    <r>
      <rPr>
        <b/>
        <sz val="11"/>
        <color rgb="FF000000"/>
        <rFont val="Calibri"/>
      </rPr>
      <t>1234abcd</t>
    </r>
    <r>
      <rPr>
        <sz val="11"/>
        <color rgb="FF000000"/>
        <rFont val="Calibri"/>
      </rPr>
      <t>)</t>
    </r>
    <r>
      <rPr>
        <sz val="11"/>
        <color rgb="FF000000"/>
        <rFont val="Calibri"/>
      </rPr>
      <t xml:space="preserve">
</t>
    </r>
    <r>
      <rPr>
        <sz val="11"/>
        <color rgb="FF000000"/>
        <rFont val="Calibri"/>
      </rPr>
      <t>- Passwords specific to times of year (e.g. seasons, months)</t>
    </r>
    <r>
      <rPr>
        <sz val="11"/>
        <color rgb="FF000000"/>
        <rFont val="Calibri"/>
      </rPr>
      <t xml:space="preserve">
</t>
    </r>
    <r>
      <rPr>
        <sz val="11"/>
        <color rgb="FF000000"/>
        <rFont val="Calibri"/>
      </rPr>
      <t>- Passwords specific to organization interest (e.g. organization or business names, entities, or products)</t>
    </r>
    <r>
      <rPr>
        <sz val="11"/>
        <color rgb="FF000000"/>
        <rFont val="Calibri"/>
      </rPr>
      <t xml:space="preserve">
</t>
    </r>
    <r>
      <rPr>
        <sz val="11"/>
        <color rgb="FF000000"/>
        <rFont val="Calibri"/>
      </rPr>
      <t>- Passwords matching usernames</t>
    </r>
  </si>
  <si>
    <r>
      <rPr>
        <b/>
        <sz val="11"/>
        <color rgb="FF000000"/>
        <rFont val="Calibri"/>
      </rPr>
      <t>Simple Password Check Plugin</t>
    </r>
    <r>
      <rPr>
        <sz val="11"/>
        <color rgb="FF000000"/>
        <rFont val="Calibri"/>
      </rPr>
      <t xml:space="preserve"> and </t>
    </r>
    <r>
      <rPr>
        <b/>
        <sz val="11"/>
        <color rgb="FF000000"/>
        <rFont val="Calibri"/>
      </rPr>
      <t>Cracklib Password Check Plugin</t>
    </r>
    <r>
      <rPr>
        <sz val="11"/>
        <color rgb="FF000000"/>
        <rFont val="Calibri"/>
      </rPr>
      <t xml:space="preserve"> are not installed by default. </t>
    </r>
    <r>
      <rPr>
        <b/>
        <sz val="11"/>
        <color rgb="FF000000"/>
        <rFont val="Calibri"/>
      </rPr>
      <t>strict_password_validation</t>
    </r>
    <r>
      <rPr>
        <sz val="11"/>
        <color rgb="FF000000"/>
        <rFont val="Calibri"/>
      </rPr>
      <t xml:space="preserve"> is ON by default.</t>
    </r>
  </si>
  <si>
    <t>7.5</t>
  </si>
  <si>
    <r>
      <rPr>
        <sz val="11"/>
        <rFont val="Calibri"/>
      </rPr>
      <t>Ensure No Users Have Wildcard Hostnames</t>
    </r>
  </si>
  <si>
    <r>
      <rPr>
        <sz val="11"/>
        <color rgb="FF000000"/>
        <rFont val="Calibri"/>
      </rPr>
      <t>Perform the following actions to remediate this setting:</t>
    </r>
    <r>
      <rPr>
        <sz val="11"/>
        <color rgb="FF000000"/>
        <rFont val="Calibri"/>
      </rPr>
      <t xml:space="preserve">
</t>
    </r>
    <r>
      <rPr>
        <sz val="11"/>
        <color rgb="FF000000"/>
        <rFont val="Calibri"/>
      </rPr>
      <t>- Enumerate all users returned after running the audit procedure.</t>
    </r>
    <r>
      <rPr>
        <sz val="11"/>
        <color rgb="FF000000"/>
        <rFont val="Calibri"/>
      </rPr>
      <t xml:space="preserve">
</t>
    </r>
    <r>
      <rPr>
        <sz val="11"/>
        <color rgb="FF000000"/>
        <rFont val="Calibri"/>
      </rPr>
      <t xml:space="preserve">- Either </t>
    </r>
    <r>
      <rPr>
        <b/>
        <sz val="11"/>
        <color rgb="FF000000"/>
        <rFont val="Calibri"/>
      </rPr>
      <t>ALTER</t>
    </r>
    <r>
      <rPr>
        <sz val="11"/>
        <color rgb="FF000000"/>
        <rFont val="Calibri"/>
      </rPr>
      <t xml:space="preserve"> the user's host to be specific or </t>
    </r>
    <r>
      <rPr>
        <b/>
        <sz val="11"/>
        <color rgb="FF000000"/>
        <rFont val="Calibri"/>
      </rPr>
      <t>DROP</t>
    </r>
    <r>
      <rPr>
        <sz val="11"/>
        <color rgb="FF000000"/>
        <rFont val="Calibri"/>
      </rPr>
      <t xml:space="preserve"> the user.</t>
    </r>
  </si>
  <si>
    <r>
      <rPr>
        <sz val="11"/>
        <color rgb="FF000000"/>
        <rFont val="Calibri"/>
      </rPr>
      <t xml:space="preserve">MariaDB can make use of host wildcards when granting permissions to users on specific databases. For example, you may grant a given privilege to </t>
    </r>
    <r>
      <rPr>
        <b/>
        <sz val="11"/>
        <color rgb="FF000000"/>
        <rFont val="Calibri"/>
      </rPr>
      <t>'</t>
    </r>
    <r>
      <rPr>
        <b/>
        <i/>
        <sz val="11"/>
        <color rgb="FF000000"/>
        <rFont val="Calibri"/>
      </rPr>
      <t>&lt;user&gt;</t>
    </r>
    <r>
      <rPr>
        <b/>
        <sz val="11"/>
        <color rgb="FF000000"/>
        <rFont val="Calibri"/>
      </rPr>
      <t>'@'%'</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</si>
  <si>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user, host FROM mysql.user WHERE host = '%';</t>
    </r>
    <r>
      <rPr>
        <sz val="11"/>
        <color rgb="FF006096"/>
        <rFont val="Roboto Condensed"/>
      </rPr>
      <t xml:space="preserve">
</t>
    </r>
    <r>
      <rPr>
        <sz val="11"/>
        <color rgb="FF000000"/>
        <rFont val="Calibri"/>
      </rPr>
      <t xml:space="preserve">
</t>
    </r>
    <r>
      <rPr>
        <sz val="11"/>
        <color rgb="FF000000"/>
        <rFont val="Calibri"/>
      </rPr>
      <t>Ensure no rows are returned.</t>
    </r>
  </si>
  <si>
    <t>7.6</t>
  </si>
  <si>
    <r>
      <rPr>
        <sz val="11"/>
        <rFont val="Calibri"/>
      </rPr>
      <t>Ensure No Anonymous Accounts Exist</t>
    </r>
  </si>
  <si>
    <r>
      <rPr>
        <sz val="11"/>
        <color rgb="FF000000"/>
        <rFont val="Calibri"/>
      </rPr>
      <t>Perform the following actions to remediate this setting:</t>
    </r>
    <r>
      <rPr>
        <sz val="11"/>
        <color rgb="FF000000"/>
        <rFont val="Calibri"/>
      </rPr>
      <t xml:space="preserve">
</t>
    </r>
    <r>
      <rPr>
        <sz val="11"/>
        <color rgb="FF000000"/>
        <rFont val="Calibri"/>
      </rPr>
      <t>- Enumerate the anonymous users returned from executing the audit procedure.</t>
    </r>
    <r>
      <rPr>
        <sz val="11"/>
        <color rgb="FF000000"/>
        <rFont val="Calibri"/>
      </rPr>
      <t xml:space="preserve">
</t>
    </r>
    <r>
      <rPr>
        <sz val="11"/>
        <color rgb="FF000000"/>
        <rFont val="Calibri"/>
      </rPr>
      <t xml:space="preserve">- For each anonymous user, </t>
    </r>
    <r>
      <rPr>
        <b/>
        <sz val="11"/>
        <color rgb="FF000000"/>
        <rFont val="Calibri"/>
      </rPr>
      <t>DROP</t>
    </r>
    <r>
      <rPr>
        <sz val="11"/>
        <color rgb="FF000000"/>
        <rFont val="Calibri"/>
      </rPr>
      <t xml:space="preserve"> or assign them a name.</t>
    </r>
    <r>
      <rPr>
        <sz val="11"/>
        <color rgb="FF000000"/>
        <rFont val="Calibri"/>
      </rPr>
      <t xml:space="preserve">
</t>
    </r>
    <r>
      <rPr>
        <b/>
        <sz val="11"/>
        <color rgb="FF000000"/>
        <rFont val="Calibri"/>
      </rPr>
      <t>Note:</t>
    </r>
    <r>
      <rPr>
        <sz val="11"/>
        <color rgb="FF000000"/>
        <rFont val="Calibri"/>
      </rPr>
      <t xml:space="preserve"> As an alternative, you may execute the </t>
    </r>
    <r>
      <rPr>
        <b/>
        <sz val="11"/>
        <color rgb="FF000000"/>
        <rFont val="Calibri"/>
      </rPr>
      <t>mariadb-secure-installation</t>
    </r>
    <r>
      <rPr>
        <sz val="11"/>
        <color rgb="FF000000"/>
        <rFont val="Calibri"/>
      </rPr>
      <t xml:space="preserve"> utility.</t>
    </r>
  </si>
  <si>
    <r>
      <rPr>
        <sz val="11"/>
        <color rgb="FF000000"/>
        <rFont val="Calibri"/>
      </rPr>
      <t>Anonymous accounts are users with empty usernames (''). Anonymous accounts have no passwords, so anyone can use them to connect to the MariaDB server.</t>
    </r>
  </si>
  <si>
    <r>
      <rPr>
        <sz val="11"/>
        <color rgb="FF000000"/>
        <rFont val="Calibri"/>
      </rPr>
      <t>Any applications relying on anonymous database access will be adversely affected by this change.</t>
    </r>
  </si>
  <si>
    <r>
      <rPr>
        <sz val="11"/>
        <color rgb="FF000000"/>
        <rFont val="Calibri"/>
      </rPr>
      <t>Execute the following SQL query to identify anonymous accounts:</t>
    </r>
    <r>
      <rPr>
        <sz val="11"/>
        <color rgb="FF000000"/>
        <rFont val="Calibri"/>
      </rPr>
      <t xml:space="preserve">
</t>
    </r>
    <r>
      <rPr>
        <sz val="11"/>
        <color rgb="FF006096"/>
        <rFont val="Roboto Condensed"/>
      </rPr>
      <t xml:space="preserve">SELECT user,host FROM mysql.user WHERE user = ''; </t>
    </r>
    <r>
      <rPr>
        <sz val="11"/>
        <color rgb="FF006096"/>
        <rFont val="Roboto Condensed"/>
      </rPr>
      <t xml:space="preserve">
</t>
    </r>
    <r>
      <rPr>
        <sz val="11"/>
        <color rgb="FF000000"/>
        <rFont val="Calibri"/>
      </rPr>
      <t xml:space="preserve">
</t>
    </r>
    <r>
      <rPr>
        <sz val="11"/>
        <color rgb="FF000000"/>
        <rFont val="Calibri"/>
      </rPr>
      <t>The above query will return zero rows if no anonymous accounts are present.</t>
    </r>
  </si>
  <si>
    <t>7.7</t>
  </si>
  <si>
    <r>
      <rPr>
        <sz val="11"/>
        <rFont val="Calibri"/>
      </rPr>
      <t>Prevent Password Reuse</t>
    </r>
  </si>
  <si>
    <r>
      <rPr>
        <sz val="11"/>
        <color rgb="FF000000"/>
        <rFont val="Calibri"/>
      </rPr>
      <t>Ensure the following entries are present in your MariaDB configuration file, adding them and then restarting MariaDB if necessary.</t>
    </r>
    <r>
      <rPr>
        <sz val="11"/>
        <color rgb="FF000000"/>
        <rFont val="Calibri"/>
      </rPr>
      <t xml:space="preserve">
</t>
    </r>
    <r>
      <rPr>
        <sz val="11"/>
        <color rgb="FF006096"/>
        <rFont val="Roboto Condensed"/>
      </rPr>
      <t>plugin_load_add = password_reuse_check</t>
    </r>
    <r>
      <rPr>
        <sz val="11"/>
        <color rgb="FF006096"/>
        <rFont val="Roboto Condensed"/>
      </rPr>
      <t xml:space="preserve">
</t>
    </r>
    <r>
      <rPr>
        <sz val="11"/>
        <color rgb="FF006096"/>
        <rFont val="Roboto Condensed"/>
      </rPr>
      <t>password_reuse_check = FORCE_PLUS_PERMANENT</t>
    </r>
    <r>
      <rPr>
        <sz val="11"/>
        <color rgb="FF006096"/>
        <rFont val="Roboto Condensed"/>
      </rPr>
      <t xml:space="preserve">
</t>
    </r>
    <r>
      <rPr>
        <sz val="11"/>
        <color rgb="FF006096"/>
        <rFont val="Roboto Condensed"/>
      </rPr>
      <t>strict_password_validation = ON</t>
    </r>
    <r>
      <rPr>
        <sz val="11"/>
        <color rgb="FF006096"/>
        <rFont val="Roboto Condensed"/>
      </rPr>
      <t xml:space="preserve">
</t>
    </r>
  </si>
  <si>
    <r>
      <rPr>
        <sz val="11"/>
        <color rgb="FF000000"/>
        <rFont val="Calibri"/>
      </rPr>
      <t>Users should be prevented from reusing past passwords when performing mandatory password changes.</t>
    </r>
  </si>
  <si>
    <r>
      <rPr>
        <sz val="11"/>
        <color rgb="FF000000"/>
        <rFont val="Calibri"/>
      </rPr>
      <t>Users will not be able to change their passwords to one of their previously used passwords.</t>
    </r>
  </si>
  <si>
    <r>
      <rPr>
        <sz val="11"/>
        <color rgb="FF000000"/>
        <rFont val="Calibri"/>
      </rPr>
      <t>Execute the following SQL statement to determine if the password_reuse_check plugin is installed and active:</t>
    </r>
    <r>
      <rPr>
        <sz val="11"/>
        <color rgb="FF000000"/>
        <rFont val="Calibri"/>
      </rPr>
      <t xml:space="preserve">
</t>
    </r>
    <r>
      <rPr>
        <sz val="11"/>
        <color rgb="FF006096"/>
        <rFont val="Roboto Condensed"/>
      </rPr>
      <t>select plugin_status, load_option from information_schema.plugins where PLUGIN_NAME='password_reuse_check';</t>
    </r>
    <r>
      <rPr>
        <sz val="11"/>
        <color rgb="FF006096"/>
        <rFont val="Roboto Condensed"/>
      </rPr>
      <t xml:space="preserve">
</t>
    </r>
    <r>
      <rPr>
        <sz val="11"/>
        <color rgb="FF000000"/>
        <rFont val="Calibri"/>
      </rPr>
      <t xml:space="preserve">
</t>
    </r>
    <r>
      <rPr>
        <sz val="11"/>
        <color rgb="FF000000"/>
        <rFont val="Calibri"/>
      </rPr>
      <t xml:space="preserve">The audit fails if an empty set is returned, if </t>
    </r>
    <r>
      <rPr>
        <b/>
        <sz val="11"/>
        <color rgb="FF000000"/>
        <rFont val="Calibri"/>
      </rPr>
      <t>PLUGIN_STATUS</t>
    </r>
    <r>
      <rPr>
        <sz val="11"/>
        <color rgb="FF000000"/>
        <rFont val="Calibri"/>
      </rPr>
      <t xml:space="preserve"> has any value other than "ACTIVE", or if </t>
    </r>
    <r>
      <rPr>
        <b/>
        <sz val="11"/>
        <color rgb="FF000000"/>
        <rFont val="Calibri"/>
      </rPr>
      <t>LOAD_OPTION</t>
    </r>
    <r>
      <rPr>
        <sz val="11"/>
        <color rgb="FF000000"/>
        <rFont val="Calibri"/>
      </rPr>
      <t xml:space="preserve"> has any value other than "FORCE_PLUS_PERMANENT".</t>
    </r>
    <r>
      <rPr>
        <sz val="11"/>
        <color rgb="FF000000"/>
        <rFont val="Calibri"/>
      </rPr>
      <t xml:space="preserve">
</t>
    </r>
    <r>
      <rPr>
        <sz val="11"/>
        <color rgb="FF000000"/>
        <rFont val="Calibri"/>
      </rPr>
      <t>Ensure that users cannot set passwords directly as a hash, which bypasses the password_reuse_check plugin, by executing the following SQL statement:</t>
    </r>
    <r>
      <rPr>
        <sz val="11"/>
        <color rgb="FF000000"/>
        <rFont val="Calibri"/>
      </rPr>
      <t xml:space="preserve">
</t>
    </r>
    <r>
      <rPr>
        <sz val="11"/>
        <color rgb="FF006096"/>
        <rFont val="Roboto Condensed"/>
      </rPr>
      <t>SHOW VARIABLES where Variable_name='strict_password_validation';</t>
    </r>
    <r>
      <rPr>
        <sz val="11"/>
        <color rgb="FF006096"/>
        <rFont val="Roboto Condensed"/>
      </rPr>
      <t xml:space="preserve">
</t>
    </r>
    <r>
      <rPr>
        <sz val="11"/>
        <color rgb="FF000000"/>
        <rFont val="Calibri"/>
      </rPr>
      <t xml:space="preserve">
</t>
    </r>
    <r>
      <rPr>
        <sz val="11"/>
        <color rgb="FF000000"/>
        <rFont val="Calibri"/>
      </rPr>
      <t xml:space="preserve">The audit fails if the </t>
    </r>
    <r>
      <rPr>
        <b/>
        <sz val="11"/>
        <color rgb="FF000000"/>
        <rFont val="Calibri"/>
      </rPr>
      <t>Value</t>
    </r>
    <r>
      <rPr>
        <sz val="11"/>
        <color rgb="FF000000"/>
        <rFont val="Calibri"/>
      </rPr>
      <t xml:space="preserve"> returned is not </t>
    </r>
    <r>
      <rPr>
        <b/>
        <sz val="11"/>
        <color rgb="FF000000"/>
        <rFont val="Calibri"/>
      </rPr>
      <t>ON</t>
    </r>
    <r>
      <rPr>
        <sz val="11"/>
        <color rgb="FF000000"/>
        <rFont val="Calibri"/>
      </rPr>
      <t>.</t>
    </r>
  </si>
  <si>
    <r>
      <rPr>
        <sz val="11"/>
        <color rgb="FF000000"/>
        <rFont val="Calibri"/>
      </rPr>
      <t>The plugin is not installed by default; the audit procedure will return an empty set.</t>
    </r>
  </si>
  <si>
    <t>Network</t>
  </si>
  <si>
    <t>8.1</t>
  </si>
  <si>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r>
      <rPr>
        <sz val="11"/>
        <color rgb="FF000000"/>
        <rFont val="Calibri"/>
      </rPr>
      <t xml:space="preserve"> and </t>
    </r>
    <r>
      <rPr>
        <sz val="11"/>
        <color rgb="FF000000"/>
        <rFont val="Calibri"/>
      </rPr>
      <t>'</t>
    </r>
    <r>
      <rPr>
        <b/>
        <sz val="11"/>
        <color rgb="FF000000"/>
        <rFont val="Calibri"/>
      </rPr>
      <t>have_ssl</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</si>
  <si>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Follow the procedures as documented in the MariaDB KnowledgeBase to setup TLS.</t>
    </r>
    <r>
      <rPr>
        <sz val="11"/>
        <color rgb="FF000000"/>
        <rFont val="Calibri"/>
      </rPr>
      <t xml:space="preserve">
</t>
    </r>
    <r>
      <rPr>
        <sz val="11"/>
        <color rgb="FF000000"/>
        <rFont val="Calibri"/>
      </rPr>
      <t>In your MariaDB configuration file, enable require_secure_transport:</t>
    </r>
    <r>
      <rPr>
        <sz val="11"/>
        <color rgb="FF000000"/>
        <rFont val="Calibri"/>
      </rPr>
      <t xml:space="preserve">
</t>
    </r>
    <r>
      <rPr>
        <sz val="11"/>
        <color rgb="FF006096"/>
        <rFont val="Roboto Condensed"/>
      </rPr>
      <t>require_secure_transport=ON;</t>
    </r>
    <r>
      <rPr>
        <sz val="11"/>
        <color rgb="FF006096"/>
        <rFont val="Roboto Condensed"/>
      </rPr>
      <t xml:space="preserve">
</t>
    </r>
  </si>
  <si>
    <r>
      <rPr>
        <sz val="11"/>
        <color rgb="FF000000"/>
        <rFont val="Calibri"/>
      </rPr>
      <t>All network traffic must use SSL/TLS when traveling over untrusted networks.</t>
    </r>
  </si>
  <si>
    <r>
      <rPr>
        <sz val="11"/>
        <color rgb="FF000000"/>
        <rFont val="Calibri"/>
      </rPr>
      <t>Enabling SSL/TLS could have impact on network traffic inspection.</t>
    </r>
  </si>
  <si>
    <r>
      <rPr>
        <sz val="11"/>
        <color rgb="FF000000"/>
        <rFont val="Calibri"/>
      </rPr>
      <t>Execute the following SQL statements to assess this recommendation:</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'1' to guarantee insecure connections are rejected:</t>
    </r>
    <r>
      <rPr>
        <sz val="11"/>
        <color rgb="FF000000"/>
        <rFont val="Calibri"/>
      </rPr>
      <t xml:space="preserve">
</t>
    </r>
    <r>
      <rPr>
        <sz val="11"/>
        <color rgb="FF006096"/>
        <rFont val="Roboto Condensed"/>
      </rPr>
      <t>select @@require_secure_transport;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t>
    </r>
    <r>
      <rPr>
        <b/>
        <sz val="11"/>
        <color rgb="FF000000"/>
        <rFont val="Calibri"/>
      </rPr>
      <t>YES</t>
    </r>
    <r>
      <rPr>
        <sz val="11"/>
        <color rgb="FF000000"/>
        <rFont val="Calibri"/>
      </rPr>
      <t xml:space="preserve"> to guarantee that TLS is enabled:</t>
    </r>
    <r>
      <rPr>
        <sz val="11"/>
        <color rgb="FF000000"/>
        <rFont val="Calibri"/>
      </rPr>
      <t xml:space="preserve">
</t>
    </r>
    <r>
      <rPr>
        <sz val="11"/>
        <color rgb="FF006096"/>
        <rFont val="Roboto Condensed"/>
      </rPr>
      <t xml:space="preserve">SHOW variables WHERE variable_name = 'have_ssl';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MariaDB 10.0.1 and later, </t>
    </r>
    <r>
      <rPr>
        <b/>
        <sz val="11"/>
        <color rgb="FF000000"/>
        <rFont val="Calibri"/>
      </rPr>
      <t>have_openssl</t>
    </r>
    <r>
      <rPr>
        <sz val="11"/>
        <color rgb="FF000000"/>
        <rFont val="Calibri"/>
      </rPr>
      <t xml:space="preserve"> is NOT an alias for </t>
    </r>
    <r>
      <rPr>
        <b/>
        <sz val="11"/>
        <color rgb="FF000000"/>
        <rFont val="Calibri"/>
      </rPr>
      <t>have_ssl</t>
    </r>
    <r>
      <rPr>
        <sz val="11"/>
        <color rgb="FF000000"/>
        <rFont val="Calibri"/>
      </rPr>
      <t>.  In these releases, this variable simply indicates if MariaDB is using OpenSSL instead of MariaDB's bundled TLS library.</t>
    </r>
  </si>
  <si>
    <r>
      <rPr>
        <sz val="11"/>
        <color rgb="FF000000"/>
        <rFont val="Calibri"/>
      </rPr>
      <t xml:space="preserve">require_secure_transport is disabled (OFF, 0) by default.  have_ssl defaults to </t>
    </r>
    <r>
      <rPr>
        <b/>
        <sz val="11"/>
        <color rgb="FF000000"/>
        <rFont val="Calibri"/>
      </rPr>
      <t>DISABLED</t>
    </r>
    <r>
      <rPr>
        <sz val="11"/>
        <color rgb="FF000000"/>
        <rFont val="Calibri"/>
      </rPr>
      <t>.</t>
    </r>
  </si>
  <si>
    <t>8.2</t>
  </si>
  <si>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</si>
  <si>
    <r>
      <rPr>
        <sz val="11"/>
        <color rgb="FF000000"/>
        <rFont val="Calibri"/>
      </rPr>
      <t>Use the ALTER USER statement to require the use of SSL/TLS:</t>
    </r>
    <r>
      <rPr>
        <sz val="11"/>
        <color rgb="FF000000"/>
        <rFont val="Calibri"/>
      </rPr>
      <t xml:space="preserve">
</t>
    </r>
    <r>
      <rPr>
        <sz val="11"/>
        <color rgb="FF006096"/>
        <rFont val="Roboto Condensed"/>
      </rPr>
      <t>ALTER USER 'my_user'@'app1.example.com' REQUIRE SSL;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REQUIRE SSL</t>
    </r>
    <r>
      <rPr>
        <sz val="11"/>
        <color rgb="FF000000"/>
        <rFont val="Calibri"/>
      </rPr>
      <t xml:space="preserve"> only enforces TLS. There are additional options </t>
    </r>
    <r>
      <rPr>
        <b/>
        <sz val="11"/>
        <color rgb="FF000000"/>
        <rFont val="Calibri"/>
      </rPr>
      <t>REQUIRE X509</t>
    </r>
    <r>
      <rPr>
        <sz val="11"/>
        <color rgb="FF000000"/>
        <rFont val="Calibri"/>
      </rPr>
      <t xml:space="preserve">, </t>
    </r>
    <r>
      <rPr>
        <b/>
        <sz val="11"/>
        <color rgb="FF000000"/>
        <rFont val="Calibri"/>
      </rPr>
      <t>REQUIRE ISSUER</t>
    </r>
    <r>
      <rPr>
        <sz val="11"/>
        <color rgb="FF000000"/>
        <rFont val="Calibri"/>
      </rPr>
      <t xml:space="preserve">, </t>
    </r>
    <r>
      <rPr>
        <b/>
        <sz val="11"/>
        <color rgb="FF000000"/>
        <rFont val="Calibri"/>
      </rPr>
      <t>REQUIRE SUBJECT</t>
    </r>
    <r>
      <rPr>
        <sz val="11"/>
        <color rgb="FF000000"/>
        <rFont val="Calibri"/>
      </rPr>
      <t xml:space="preserve"> and </t>
    </r>
    <r>
      <rPr>
        <b/>
        <sz val="11"/>
        <color rgb="FF000000"/>
        <rFont val="Calibri"/>
      </rPr>
      <t>REQUIRE CIPHER</t>
    </r>
    <r>
      <rPr>
        <sz val="11"/>
        <color rgb="FF000000"/>
        <rFont val="Calibri"/>
      </rPr>
      <t xml:space="preserve"> which can be used to further restrict the connection.</t>
    </r>
  </si>
  <si>
    <r>
      <rPr>
        <sz val="11"/>
        <color rgb="FF000000"/>
        <rFont val="Calibri"/>
      </rPr>
      <t>All network traffic must use SSL/TLS when traveling over untrusted networks.</t>
    </r>
    <r>
      <rPr>
        <sz val="11"/>
        <color rgb="FF000000"/>
        <rFont val="Calibri"/>
      </rPr>
      <t xml:space="preserve">
</t>
    </r>
    <r>
      <rPr>
        <sz val="11"/>
        <color rgb="FF000000"/>
        <rFont val="Calibri"/>
      </rPr>
      <t>SSL/TLS should be enforced on a per-user basis for users which enter the system through the network.</t>
    </r>
  </si>
  <si>
    <r>
      <rPr>
        <sz val="11"/>
        <color rgb="FF000000"/>
        <rFont val="Calibri"/>
      </rPr>
      <t>When SSL/TLS is enforced then clients which do not use SSL will not be able to connect. If the server is not configured for SSL/TLS then accounts for which SSL/TLS is mandatory will not be able to connect.</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</si>
  <si>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user, host, ssl_type FROM mysql.user</t>
    </r>
    <r>
      <rPr>
        <sz val="11"/>
        <color rgb="FF006096"/>
        <rFont val="Roboto Condensed"/>
      </rPr>
      <t xml:space="preserve">
</t>
    </r>
    <r>
      <rPr>
        <sz val="11"/>
        <color rgb="FF006096"/>
        <rFont val="Roboto Condensed"/>
      </rPr>
      <t>WHERE NOT HOST IN ('::1', '127.0.0.1', 'localhost');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ssl_type</t>
    </r>
    <r>
      <rPr>
        <sz val="11"/>
        <color rgb="FF000000"/>
        <rFont val="Calibri"/>
      </rPr>
      <t xml:space="preserve"> for each user returned is equal to </t>
    </r>
    <r>
      <rPr>
        <b/>
        <sz val="11"/>
        <color rgb="FF000000"/>
        <rFont val="Calibri"/>
      </rPr>
      <t>ANY</t>
    </r>
    <r>
      <rPr>
        <sz val="11"/>
        <color rgb="FF000000"/>
        <rFont val="Calibri"/>
      </rPr>
      <t xml:space="preserve">, </t>
    </r>
    <r>
      <rPr>
        <b/>
        <sz val="11"/>
        <color rgb="FF000000"/>
        <rFont val="Calibri"/>
      </rPr>
      <t>X509</t>
    </r>
    <r>
      <rPr>
        <sz val="11"/>
        <color rgb="FF000000"/>
        <rFont val="Calibri"/>
      </rPr>
      <t xml:space="preserve">, or </t>
    </r>
    <r>
      <rPr>
        <b/>
        <sz val="11"/>
        <color rgb="FF000000"/>
        <rFont val="Calibri"/>
      </rPr>
      <t>SPECIFIED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ANY</t>
    </r>
    <r>
      <rPr>
        <sz val="11"/>
        <color rgb="FF000000"/>
        <rFont val="Calibri"/>
      </rPr>
      <t xml:space="preserve"> means the account must be using TLS but does not require a valid X509 certificate.</t>
    </r>
  </si>
  <si>
    <r>
      <rPr>
        <sz val="11"/>
        <color rgb="FF000000"/>
        <rFont val="Calibri"/>
      </rPr>
      <t xml:space="preserve">The </t>
    </r>
    <r>
      <rPr>
        <b/>
        <sz val="11"/>
        <color rgb="FF000000"/>
        <rFont val="Calibri"/>
      </rPr>
      <t>Value</t>
    </r>
    <r>
      <rPr>
        <sz val="11"/>
        <color rgb="FF000000"/>
        <rFont val="Calibri"/>
      </rPr>
      <t xml:space="preserve"> of ssl_type defaults to an empty string, the equivalent result of using </t>
    </r>
    <r>
      <rPr>
        <b/>
        <sz val="11"/>
        <color rgb="FF000000"/>
        <rFont val="Calibri"/>
      </rPr>
      <t>REQUIRE NONE</t>
    </r>
    <r>
      <rPr>
        <sz val="11"/>
        <color rgb="FF000000"/>
        <rFont val="Calibri"/>
      </rPr>
      <t xml:space="preserve"> with an ALTER USER statement.</t>
    </r>
  </si>
  <si>
    <t>8.3</t>
  </si>
  <si>
    <r>
      <rPr>
        <sz val="11"/>
        <rFont val="Calibri"/>
      </rPr>
      <t>Set Maximum Connection Limits for Server and per User</t>
    </r>
  </si>
  <si>
    <r>
      <rPr>
        <sz val="11"/>
        <color rgb="FF000000"/>
        <rFont val="Calibri"/>
      </rPr>
      <t>To persist changes to global settings, you must set these variables within MariaDB configuration files.</t>
    </r>
    <r>
      <rPr>
        <sz val="11"/>
        <color rgb="FF000000"/>
        <rFont val="Calibri"/>
      </rPr>
      <t xml:space="preserve">
</t>
    </r>
    <r>
      <rPr>
        <sz val="11"/>
        <color rgb="FF000000"/>
        <rFont val="Calibri"/>
      </rPr>
      <t>- To set the global default per-user connection limit, set the max_user_connections variable to a numeric value.</t>
    </r>
    <r>
      <rPr>
        <sz val="11"/>
        <color rgb="FF000000"/>
        <rFont val="Calibri"/>
      </rPr>
      <t xml:space="preserve">
</t>
    </r>
    <r>
      <rPr>
        <sz val="11"/>
        <color rgb="FF000000"/>
        <rFont val="Calibri"/>
      </rPr>
      <t>- To set the maximum number of clients the server permits to simultaneously connect, set the max_connections variable to a numeric value.</t>
    </r>
    <r>
      <rPr>
        <sz val="11"/>
        <color rgb="FF000000"/>
        <rFont val="Calibri"/>
      </rPr>
      <t xml:space="preserve">
</t>
    </r>
    <r>
      <rPr>
        <sz val="11"/>
        <color rgb="FF000000"/>
        <rFont val="Calibri"/>
      </rPr>
      <t>You may also set these variables dynamically (and only temporarily) for a running instance of MariaDB by connecting as an administrator and utilizing the commands below.</t>
    </r>
    <r>
      <rPr>
        <sz val="11"/>
        <color rgb="FF000000"/>
        <rFont val="Calibri"/>
      </rPr>
      <t xml:space="preserve">
</t>
    </r>
    <r>
      <rPr>
        <sz val="11"/>
        <color rgb="FF006096"/>
        <rFont val="Roboto Condensed"/>
      </rPr>
      <t>SET GLOBAL max_user_connections=&lt;desired numeric value&gt;;</t>
    </r>
    <r>
      <rPr>
        <sz val="11"/>
        <color rgb="FF006096"/>
        <rFont val="Roboto Condensed"/>
      </rPr>
      <t xml:space="preserve">
</t>
    </r>
    <r>
      <rPr>
        <sz val="11"/>
        <color rgb="FF006096"/>
        <rFont val="Roboto Condensed"/>
      </rPr>
      <t>SET GLOBAL max_connections=&lt;desired numeric value&gt;;</t>
    </r>
    <r>
      <rPr>
        <sz val="11"/>
        <color rgb="FF006096"/>
        <rFont val="Roboto Condensed"/>
      </rPr>
      <t xml:space="preserve">
</t>
    </r>
    <r>
      <rPr>
        <sz val="11"/>
        <color rgb="FF000000"/>
        <rFont val="Calibri"/>
      </rPr>
      <t xml:space="preserve">
</t>
    </r>
    <r>
      <rPr>
        <sz val="11"/>
        <color rgb="FF000000"/>
        <rFont val="Calibri"/>
      </rPr>
      <t xml:space="preserve">Additionally, connections limits can be set distinctly for each user using </t>
    </r>
    <r>
      <rPr>
        <b/>
        <sz val="11"/>
        <color rgb="FF000000"/>
        <rFont val="Calibri"/>
      </rPr>
      <t>CREATE</t>
    </r>
    <r>
      <rPr>
        <sz val="11"/>
        <color rgb="FF000000"/>
        <rFont val="Calibri"/>
      </rPr>
      <t xml:space="preserve"> or </t>
    </r>
    <r>
      <rPr>
        <b/>
        <sz val="11"/>
        <color rgb="FF000000"/>
        <rFont val="Calibri"/>
      </rPr>
      <t>ALTER</t>
    </r>
    <r>
      <rPr>
        <sz val="11"/>
        <color rgb="FF000000"/>
        <rFont val="Calibri"/>
      </rPr>
      <t xml:space="preserve"> commands.</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ALTER USER 'fred'@'localhost'</t>
    </r>
    <r>
      <rPr>
        <sz val="11"/>
        <color rgb="FF006096"/>
        <rFont val="Roboto Condensed"/>
      </rPr>
      <t xml:space="preserve">
</t>
    </r>
    <r>
      <rPr>
        <sz val="11"/>
        <color rgb="FF006096"/>
        <rFont val="Roboto Condensed"/>
      </rPr>
      <t>WITH MAX_CONNECTIONS_PER_HOUR 5</t>
    </r>
    <r>
      <rPr>
        <sz val="11"/>
        <color rgb="FF006096"/>
        <rFont val="Roboto Condensed"/>
      </rPr>
      <t xml:space="preserve">
</t>
    </r>
    <r>
      <rPr>
        <sz val="11"/>
        <color rgb="FF006096"/>
        <rFont val="Roboto Condensed"/>
      </rPr>
      <t>MAX_USER_CONNECTIONS 2;</t>
    </r>
    <r>
      <rPr>
        <sz val="11"/>
        <color rgb="FF006096"/>
        <rFont val="Roboto Condensed"/>
      </rPr>
      <t xml:space="preserve">
</t>
    </r>
  </si>
  <si>
    <r>
      <rPr>
        <sz val="11"/>
        <color rgb="FF000000"/>
        <rFont val="Calibri"/>
      </rPr>
      <t>Limiting concurrent connections to a MariaDB server can be used to reduce risk of Denial of Service (DoS) attacks performed by exhausting connection resources.</t>
    </r>
  </si>
  <si>
    <r>
      <rPr>
        <sz val="11"/>
        <color rgb="FF000000"/>
        <rFont val="Calibri"/>
      </rPr>
      <t>To check global (default) concurrent-sessions settings in the MariaDB database server, run the query:</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information_schema.global_variables</t>
    </r>
    <r>
      <rPr>
        <sz val="11"/>
        <color rgb="FF006096"/>
        <rFont val="Roboto Condensed"/>
      </rPr>
      <t xml:space="preserve">
</t>
    </r>
    <r>
      <rPr>
        <sz val="11"/>
        <color rgb="FF006096"/>
        <rFont val="Roboto Condensed"/>
      </rPr>
      <t>WHERE VARIABLE_NAME LIKE 'max_%connections';</t>
    </r>
    <r>
      <rPr>
        <sz val="11"/>
        <color rgb="FF006096"/>
        <rFont val="Roboto Condensed"/>
      </rPr>
      <t xml:space="preserve">
</t>
    </r>
    <r>
      <rPr>
        <sz val="11"/>
        <color rgb="FF000000"/>
        <rFont val="Calibri"/>
      </rPr>
      <t xml:space="preserve">
</t>
    </r>
    <r>
      <rPr>
        <sz val="11"/>
        <color rgb="FF000000"/>
        <rFont val="Calibri"/>
      </rPr>
      <t xml:space="preserve">If the value of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this means there is “no limit”.</t>
    </r>
    <r>
      <rPr>
        <sz val="11"/>
        <color rgb="FF000000"/>
        <rFont val="Calibri"/>
      </rPr>
      <t xml:space="preserve">
</t>
    </r>
    <r>
      <rPr>
        <sz val="11"/>
        <color rgb="FF000000"/>
        <rFont val="Calibri"/>
      </rPr>
      <t xml:space="preserve">If the value of </t>
    </r>
    <r>
      <rPr>
        <b/>
        <sz val="11"/>
        <color rgb="FF000000"/>
        <rFont val="Calibri"/>
      </rPr>
      <t>max_connections</t>
    </r>
    <r>
      <rPr>
        <sz val="11"/>
        <color rgb="FF000000"/>
        <rFont val="Calibri"/>
      </rPr>
      <t xml:space="preserve"> is not set, there is no limit.</t>
    </r>
    <r>
      <rPr>
        <sz val="11"/>
        <color rgb="FF000000"/>
        <rFont val="Calibri"/>
      </rPr>
      <t xml:space="preserve">
</t>
    </r>
    <r>
      <rPr>
        <sz val="11"/>
        <color rgb="FF000000"/>
        <rFont val="Calibri"/>
      </rPr>
      <t>To check user-specific settings, run the following:</t>
    </r>
    <r>
      <rPr>
        <sz val="11"/>
        <color rgb="FF000000"/>
        <rFont val="Calibri"/>
      </rPr>
      <t xml:space="preserve">
</t>
    </r>
    <r>
      <rPr>
        <sz val="11"/>
        <color rgb="FF006096"/>
        <rFont val="Roboto Condensed"/>
      </rPr>
      <t>select user, host, max_connections, max_user_connections from mysql.user where user not like 'mysql.%' and user not like 'root';</t>
    </r>
    <r>
      <rPr>
        <sz val="11"/>
        <color rgb="FF006096"/>
        <rFont val="Roboto Condensed"/>
      </rPr>
      <t xml:space="preserve">
</t>
    </r>
    <r>
      <rPr>
        <sz val="11"/>
        <color rgb="FF000000"/>
        <rFont val="Calibri"/>
      </rPr>
      <t xml:space="preserve">
</t>
    </r>
    <r>
      <rPr>
        <sz val="11"/>
        <color rgb="FF000000"/>
        <rFont val="Calibri"/>
      </rPr>
      <t xml:space="preserve">A value of </t>
    </r>
    <r>
      <rPr>
        <b/>
        <sz val="11"/>
        <color rgb="FF000000"/>
        <rFont val="Calibri"/>
      </rPr>
      <t>0</t>
    </r>
    <r>
      <rPr>
        <sz val="11"/>
        <color rgb="FF000000"/>
        <rFont val="Calibri"/>
      </rPr>
      <t xml:space="preserve"> means there is no user-specific limit, that the corresponding global setting applies.</t>
    </r>
    <r>
      <rPr>
        <sz val="11"/>
        <color rgb="FF000000"/>
        <rFont val="Calibri"/>
      </rPr>
      <t xml:space="preserve">
</t>
    </r>
    <r>
      <rPr>
        <sz val="11"/>
        <color rgb="FF000000"/>
        <rFont val="Calibri"/>
      </rPr>
      <t>If no limits are configured, this is a fail.</t>
    </r>
  </si>
  <si>
    <r>
      <rPr>
        <sz val="11"/>
        <color rgb="FF000000"/>
        <rFont val="Calibri"/>
      </rPr>
      <t xml:space="preserve">The default value of </t>
    </r>
    <r>
      <rPr>
        <b/>
        <sz val="11"/>
        <color rgb="FF000000"/>
        <rFont val="Calibri"/>
      </rPr>
      <t>max_connections</t>
    </r>
    <r>
      <rPr>
        <sz val="11"/>
        <color rgb="FF000000"/>
        <rFont val="Calibri"/>
      </rPr>
      <t xml:space="preserve"> is </t>
    </r>
    <r>
      <rPr>
        <b/>
        <sz val="11"/>
        <color rgb="FF000000"/>
        <rFont val="Calibri"/>
      </rPr>
      <t>151</t>
    </r>
    <r>
      <rPr>
        <sz val="11"/>
        <color rgb="FF000000"/>
        <rFont val="Calibri"/>
      </rPr>
      <t xml:space="preserve">,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(unlimited, thus limited by </t>
    </r>
    <r>
      <rPr>
        <b/>
        <sz val="11"/>
        <color rgb="FF000000"/>
        <rFont val="Calibri"/>
      </rPr>
      <t>max_connections</t>
    </r>
    <r>
      <rPr>
        <sz val="11"/>
        <color rgb="FF000000"/>
        <rFont val="Calibri"/>
      </rPr>
      <t>).By default, users are created without their own distinct connection limits.</t>
    </r>
  </si>
  <si>
    <t>Replication</t>
  </si>
  <si>
    <t>9.1</t>
  </si>
  <si>
    <r>
      <rPr>
        <sz val="11"/>
        <rFont val="Calibri"/>
      </rPr>
      <t>Ensure Replication Traffic is Secured</t>
    </r>
  </si>
  <si>
    <r>
      <rPr>
        <sz val="11"/>
        <color rgb="FF000000"/>
        <rFont val="Calibri"/>
      </rPr>
      <t>Secure the network traffic using one or more technologies to provide confidentiality and integrity for the traffic and mutual authentication for the servers.</t>
    </r>
    <r>
      <rPr>
        <sz val="11"/>
        <color rgb="FF000000"/>
        <rFont val="Calibri"/>
      </rPr>
      <t xml:space="preserve">
</t>
    </r>
    <r>
      <rPr>
        <sz val="11"/>
        <color rgb="FF000000"/>
        <rFont val="Calibri"/>
      </rPr>
      <t>If using SSL/TLS, run the following commands on the REPLICA server(s):</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 MASTER_SSL=1;</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PRIMARY and REPLICA servers must already have SSL/TLS enabled and have each others' CA certificates in their trusted CA certificates files.</t>
    </r>
    <r>
      <rPr>
        <sz val="11"/>
        <color rgb="FF000000"/>
        <rFont val="Calibri"/>
      </rPr>
      <t xml:space="preserve">
</t>
    </r>
    <r>
      <rPr>
        <sz val="11"/>
        <color rgb="FF000000"/>
        <rFont val="Calibri"/>
      </rPr>
      <t>SSL/TLS mutual authentication procedures are provided in subsequent recommendations. For other implementation options, remediate mutual authentication issues as part of this recommendation.</t>
    </r>
  </si>
  <si>
    <r>
      <rPr>
        <sz val="11"/>
        <color rgb="FF000000"/>
        <rFont val="Calibri"/>
      </rPr>
      <t>The replication traffic between servers should be secured. Security measures should include ensuring the confidentiality and integrity of the traffic and performing mutual authentication between the servers before performing replication.</t>
    </r>
  </si>
  <si>
    <r>
      <rPr>
        <sz val="11"/>
        <color rgb="FF000000"/>
        <rFont val="Calibri"/>
      </rPr>
      <t>When the replication traffic is not secured someone might be able to capture passwords and other sensitive information when sent to the replica.</t>
    </r>
  </si>
  <si>
    <r>
      <rPr>
        <sz val="11"/>
        <color rgb="FF000000"/>
        <rFont val="Calibri"/>
      </rPr>
      <t>Check if the replication traffic is using one or more of the following to provide confidentiality and integrity for the traffic and mutual authentication for the servers:</t>
    </r>
    <r>
      <rPr>
        <sz val="11"/>
        <color rgb="FF000000"/>
        <rFont val="Calibri"/>
      </rPr>
      <t xml:space="preserve">
</t>
    </r>
    <r>
      <rPr>
        <sz val="11"/>
        <color rgb="FF000000"/>
        <rFont val="Calibri"/>
      </rPr>
      <t>- A private network</t>
    </r>
    <r>
      <rPr>
        <sz val="11"/>
        <color rgb="FF000000"/>
        <rFont val="Calibri"/>
      </rPr>
      <t xml:space="preserve">
</t>
    </r>
    <r>
      <rPr>
        <sz val="11"/>
        <color rgb="FF000000"/>
        <rFont val="Calibri"/>
      </rPr>
      <t>- A VPN</t>
    </r>
    <r>
      <rPr>
        <sz val="11"/>
        <color rgb="FF000000"/>
        <rFont val="Calibri"/>
      </rPr>
      <t xml:space="preserve">
</t>
    </r>
    <r>
      <rPr>
        <sz val="11"/>
        <color rgb="FF000000"/>
        <rFont val="Calibri"/>
      </rPr>
      <t>- SSL/TLS</t>
    </r>
    <r>
      <rPr>
        <sz val="11"/>
        <color rgb="FF000000"/>
        <rFont val="Calibri"/>
      </rPr>
      <t xml:space="preserve">
</t>
    </r>
    <r>
      <rPr>
        <sz val="11"/>
        <color rgb="FF000000"/>
        <rFont val="Calibri"/>
      </rPr>
      <t>- A SSH Tunnel</t>
    </r>
    <r>
      <rPr>
        <sz val="11"/>
        <color rgb="FF000000"/>
        <rFont val="Calibri"/>
      </rPr>
      <t xml:space="preserve">
</t>
    </r>
    <r>
      <rPr>
        <sz val="11"/>
        <color rgb="FF000000"/>
        <rFont val="Calibri"/>
      </rPr>
      <t>If using SSL/TLS, run the following MariaDB command to ensure the REPLICA is utilizing TLS:</t>
    </r>
    <r>
      <rPr>
        <sz val="11"/>
        <color rgb="FF000000"/>
        <rFont val="Calibri"/>
      </rPr>
      <t xml:space="preserve">
</t>
    </r>
    <r>
      <rPr>
        <sz val="11"/>
        <color rgb="FF006096"/>
        <rFont val="Roboto Condensed"/>
      </rPr>
      <t xml:space="preserve"> show replica status\G;</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Master_SSL_Allowed</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0000"/>
        <rFont val="Calibri"/>
      </rPr>
      <t>SSL/TLS mutual authentication is audited in subsequent recommendations. For other implementation options, audit mutual authentication as part of this recommendation.</t>
    </r>
  </si>
  <si>
    <r>
      <rPr>
        <sz val="11"/>
        <color rgb="FF000000"/>
        <rFont val="Calibri"/>
      </rPr>
      <t>By default, replication traffic is not secured with encryption or other protections.</t>
    </r>
  </si>
  <si>
    <t>9.2</t>
  </si>
  <si>
    <r>
      <rPr>
        <sz val="11"/>
        <rFont val="Calibri"/>
      </rPr>
      <t xml:space="preserve">Ensure </t>
    </r>
    <r>
      <rPr>
        <sz val="11"/>
        <color rgb="FF000000"/>
        <rFont val="Calibri"/>
      </rPr>
      <t>'</t>
    </r>
    <r>
      <rPr>
        <b/>
        <sz val="11"/>
        <color rgb="FF000000"/>
        <rFont val="Calibri"/>
      </rPr>
      <t>MASTER_SSL_VERIFY_SERVER_CERT</t>
    </r>
    <r>
      <rPr>
        <sz val="11"/>
        <color rgb="FF000000"/>
        <rFont val="Calibri"/>
      </rPr>
      <t>'</t>
    </r>
    <r>
      <rPr>
        <sz val="11"/>
        <color rgb="FF000000"/>
        <rFont val="Calibri"/>
      </rPr>
      <t xml:space="preserve"> is enabled</t>
    </r>
  </si>
  <si>
    <r>
      <rPr>
        <sz val="11"/>
        <color rgb="FF000000"/>
        <rFont val="Calibri"/>
      </rPr>
      <t xml:space="preserve">To remediate this setting, you must use the </t>
    </r>
    <r>
      <rPr>
        <b/>
        <sz val="11"/>
        <color rgb="FF000000"/>
        <rFont val="Calibri"/>
      </rPr>
      <t>CHANGE MASTER TO</t>
    </r>
    <r>
      <rPr>
        <sz val="11"/>
        <color rgb="FF000000"/>
        <rFont val="Calibri"/>
      </rPr>
      <t xml:space="preserve"> command.</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 MASTER_SSL_VERIFY_SERVER_CERT=1;</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</si>
  <si>
    <r>
      <rPr>
        <sz val="11"/>
        <color rgb="FF000000"/>
        <rFont val="Calibri"/>
      </rPr>
      <t xml:space="preserve">On the MariaDB </t>
    </r>
    <r>
      <rPr>
        <b/>
        <sz val="11"/>
        <color rgb="FF000000"/>
        <rFont val="Calibri"/>
      </rPr>
      <t>REPLICA</t>
    </r>
    <r>
      <rPr>
        <sz val="11"/>
        <color rgb="FF000000"/>
        <rFont val="Calibri"/>
      </rPr>
      <t xml:space="preserve">, the setting </t>
    </r>
    <r>
      <rPr>
        <b/>
        <sz val="11"/>
        <color rgb="FF000000"/>
        <rFont val="Calibri"/>
      </rPr>
      <t>MASTER_SSL_VERIFY_SERVER_CERT</t>
    </r>
    <r>
      <rPr>
        <sz val="11"/>
        <color rgb="FF000000"/>
        <rFont val="Calibri"/>
      </rPr>
      <t xml:space="preserve"> indicates whether the </t>
    </r>
    <r>
      <rPr>
        <b/>
        <sz val="11"/>
        <color rgb="FF000000"/>
        <rFont val="Calibri"/>
      </rPr>
      <t>REPLICA</t>
    </r>
    <r>
      <rPr>
        <sz val="11"/>
        <color rgb="FF000000"/>
        <rFont val="Calibri"/>
      </rPr>
      <t xml:space="preserve"> should perform server certificate verification of the </t>
    </r>
    <r>
      <rPr>
        <b/>
        <sz val="11"/>
        <color rgb="FF000000"/>
        <rFont val="Calibri"/>
      </rPr>
      <t>PRIMARY</t>
    </r>
    <r>
      <rPr>
        <sz val="11"/>
        <color rgb="FF000000"/>
        <rFont val="Calibri"/>
      </rPr>
      <t>'s certificate.</t>
    </r>
  </si>
  <si>
    <r>
      <rPr>
        <sz val="11"/>
        <color rgb="FF000000"/>
        <rFont val="Calibri"/>
      </rPr>
      <t xml:space="preserve">When using </t>
    </r>
    <r>
      <rPr>
        <b/>
        <sz val="11"/>
        <color rgb="FF000000"/>
        <rFont val="Calibri"/>
      </rPr>
      <t>CHANGE MASTER TO</t>
    </r>
    <r>
      <rPr>
        <sz val="11"/>
        <color rgb="FF000000"/>
        <rFont val="Calibri"/>
      </rPr>
      <t>, be aware of the following:</t>
    </r>
    <r>
      <rPr>
        <sz val="11"/>
        <color rgb="FF000000"/>
        <rFont val="Calibri"/>
      </rPr>
      <t xml:space="preserve">
</t>
    </r>
    <r>
      <rPr>
        <sz val="11"/>
        <color rgb="FF000000"/>
        <rFont val="Calibri"/>
      </rPr>
      <t xml:space="preserve">- </t>
    </r>
    <r>
      <rPr>
        <b/>
        <sz val="11"/>
        <color rgb="FF000000"/>
        <rFont val="Calibri"/>
      </rPr>
      <t>REPLICA</t>
    </r>
    <r>
      <rPr>
        <sz val="11"/>
        <color rgb="FF000000"/>
        <rFont val="Calibri"/>
      </rPr>
      <t xml:space="preserve"> processes need to be stopped by running </t>
    </r>
    <r>
      <rPr>
        <b/>
        <sz val="11"/>
        <color rgb="FF000000"/>
        <rFont val="Calibri"/>
      </rPr>
      <t>STOP REPLICA</t>
    </r>
    <r>
      <rPr>
        <sz val="11"/>
        <color rgb="FF000000"/>
        <rFont val="Calibri"/>
      </rPr>
      <t xml:space="preserve"> prior to executing </t>
    </r>
    <r>
      <rPr>
        <b/>
        <sz val="11"/>
        <color rgb="FF000000"/>
        <rFont val="Calibri"/>
      </rPr>
      <t>CHANGE MASTER TO</t>
    </r>
    <r>
      <rPr>
        <sz val="11"/>
        <color rgb="FF000000"/>
        <rFont val="Calibri"/>
      </rPr>
      <t xml:space="preserve">
</t>
    </r>
    <r>
      <rPr>
        <sz val="11"/>
        <color rgb="FF000000"/>
        <rFont val="Calibri"/>
      </rPr>
      <t xml:space="preserve">- Use of </t>
    </r>
    <r>
      <rPr>
        <b/>
        <sz val="11"/>
        <color rgb="FF000000"/>
        <rFont val="Calibri"/>
      </rPr>
      <t>CHANGE MASTER TO</t>
    </r>
    <r>
      <rPr>
        <sz val="11"/>
        <color rgb="FF000000"/>
        <rFont val="Calibri"/>
      </rPr>
      <t xml:space="preserve"> starts new relay logs without keeping the old ones unless explicitly told to keep them</t>
    </r>
    <r>
      <rPr>
        <sz val="11"/>
        <color rgb="FF000000"/>
        <rFont val="Calibri"/>
      </rPr>
      <t xml:space="preserve">
</t>
    </r>
    <r>
      <rPr>
        <sz val="11"/>
        <color rgb="FF000000"/>
        <rFont val="Calibri"/>
      </rPr>
      <t xml:space="preserve">- When </t>
    </r>
    <r>
      <rPr>
        <b/>
        <sz val="11"/>
        <color rgb="FF000000"/>
        <rFont val="Calibri"/>
      </rPr>
      <t>CHANGE MASTER TO</t>
    </r>
    <r>
      <rPr>
        <sz val="11"/>
        <color rgb="FF000000"/>
        <rFont val="Calibri"/>
      </rPr>
      <t xml:space="preserve"> is invoked, some information is dumped to the error log (previous values for </t>
    </r>
    <r>
      <rPr>
        <b/>
        <sz val="11"/>
        <color rgb="FF000000"/>
        <rFont val="Calibri"/>
      </rPr>
      <t>MASTER_HOST</t>
    </r>
    <r>
      <rPr>
        <sz val="11"/>
        <color rgb="FF000000"/>
        <rFont val="Calibri"/>
      </rPr>
      <t xml:space="preserve">, </t>
    </r>
    <r>
      <rPr>
        <b/>
        <sz val="11"/>
        <color rgb="FF000000"/>
        <rFont val="Calibri"/>
      </rPr>
      <t>MASTER_PORT</t>
    </r>
    <r>
      <rPr>
        <sz val="11"/>
        <color rgb="FF000000"/>
        <rFont val="Calibri"/>
      </rPr>
      <t xml:space="preserve">, </t>
    </r>
    <r>
      <rPr>
        <b/>
        <sz val="11"/>
        <color rgb="FF000000"/>
        <rFont val="Calibri"/>
      </rPr>
      <t>MASTER_LOG_FILE</t>
    </r>
    <r>
      <rPr>
        <sz val="11"/>
        <color rgb="FF000000"/>
        <rFont val="Calibri"/>
      </rPr>
      <t xml:space="preserve">, and </t>
    </r>
    <r>
      <rPr>
        <b/>
        <sz val="11"/>
        <color rgb="FF000000"/>
        <rFont val="Calibri"/>
      </rPr>
      <t>MASTER_LOG_POS</t>
    </r>
    <r>
      <rPr>
        <sz val="11"/>
        <color rgb="FF000000"/>
        <rFont val="Calibri"/>
      </rPr>
      <t>)</t>
    </r>
    <r>
      <rPr>
        <sz val="11"/>
        <color rgb="FF000000"/>
        <rFont val="Calibri"/>
      </rPr>
      <t xml:space="preserve">
</t>
    </r>
    <r>
      <rPr>
        <sz val="11"/>
        <color rgb="FF000000"/>
        <rFont val="Calibri"/>
      </rPr>
      <t xml:space="preserve">- Invoking </t>
    </r>
    <r>
      <rPr>
        <b/>
        <sz val="11"/>
        <color rgb="FF000000"/>
        <rFont val="Calibri"/>
      </rPr>
      <t>CHANGE MASTER TO</t>
    </r>
    <r>
      <rPr>
        <sz val="11"/>
        <color rgb="FF000000"/>
        <rFont val="Calibri"/>
      </rPr>
      <t xml:space="preserve"> will implicitly commit any ongoing transactions in the session where the </t>
    </r>
    <r>
      <rPr>
        <b/>
        <sz val="11"/>
        <color rgb="FF000000"/>
        <rFont val="Calibri"/>
      </rPr>
      <t>CHANGE MASTER TO</t>
    </r>
    <r>
      <rPr>
        <sz val="11"/>
        <color rgb="FF000000"/>
        <rFont val="Calibri"/>
      </rPr>
      <t xml:space="preserve"> was run, but not all ongoing transactions on the database.</t>
    </r>
  </si>
  <si>
    <r>
      <rPr>
        <sz val="11"/>
        <color rgb="FF000000"/>
        <rFont val="Calibri"/>
      </rPr>
      <t>This audit procedure only needs to be run if replication traffic is being secured with SSL/TLS.</t>
    </r>
    <r>
      <rPr>
        <sz val="11"/>
        <color rgb="FF000000"/>
        <rFont val="Calibri"/>
      </rPr>
      <t xml:space="preserve">
</t>
    </r>
    <r>
      <rPr>
        <sz val="11"/>
        <color rgb="FF000000"/>
        <rFont val="Calibri"/>
      </rPr>
      <t>To assess this recommendation, issue the following statement:</t>
    </r>
    <r>
      <rPr>
        <sz val="11"/>
        <color rgb="FF000000"/>
        <rFont val="Calibri"/>
      </rPr>
      <t xml:space="preserve">
</t>
    </r>
    <r>
      <rPr>
        <sz val="11"/>
        <color rgb="FF006096"/>
        <rFont val="Roboto Condensed"/>
      </rPr>
      <t>show replica status\G;</t>
    </r>
    <r>
      <rPr>
        <sz val="11"/>
        <color rgb="FF006096"/>
        <rFont val="Roboto Condensed"/>
      </rPr>
      <t xml:space="preserve">
</t>
    </r>
    <r>
      <rPr>
        <sz val="11"/>
        <color rgb="FF000000"/>
        <rFont val="Calibri"/>
      </rPr>
      <t xml:space="preserve">
</t>
    </r>
    <r>
      <rPr>
        <sz val="11"/>
        <color rgb="FF000000"/>
        <rFont val="Calibri"/>
      </rPr>
      <t xml:space="preserve">Verify the value of </t>
    </r>
    <r>
      <rPr>
        <b/>
        <sz val="11"/>
        <color rgb="FF000000"/>
        <rFont val="Calibri"/>
      </rPr>
      <t>Master_SSL_Verify_Server_Cert</t>
    </r>
    <r>
      <rPr>
        <sz val="11"/>
        <color rgb="FF000000"/>
        <rFont val="Calibri"/>
      </rPr>
      <t xml:space="preserve"> is </t>
    </r>
    <r>
      <rPr>
        <b/>
        <sz val="11"/>
        <color rgb="FF000000"/>
        <rFont val="Calibri"/>
      </rPr>
      <t>Yes</t>
    </r>
    <r>
      <rPr>
        <sz val="11"/>
        <color rgb="FF000000"/>
        <rFont val="Calibri"/>
      </rPr>
      <t>.</t>
    </r>
  </si>
  <si>
    <r>
      <rPr>
        <sz val="11"/>
        <color rgb="FF000000"/>
        <rFont val="Calibri"/>
      </rPr>
      <t>Disabled.</t>
    </r>
  </si>
  <si>
    <t>9.3</t>
  </si>
  <si>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</si>
  <si>
    <r>
      <rPr>
        <sz val="11"/>
        <color rgb="FF000000"/>
        <rFont val="Calibri"/>
      </rPr>
      <t>Execute the following steps to remediate this setting:</t>
    </r>
    <r>
      <rPr>
        <sz val="11"/>
        <color rgb="FF000000"/>
        <rFont val="Calibri"/>
      </rPr>
      <t xml:space="preserve">
</t>
    </r>
    <r>
      <rPr>
        <sz val="11"/>
        <color rgb="FF000000"/>
        <rFont val="Calibri"/>
      </rPr>
      <t>- Enumerate the replication users found in the result set of the audit procedure</t>
    </r>
    <r>
      <rPr>
        <sz val="11"/>
        <color rgb="FF000000"/>
        <rFont val="Calibri"/>
      </rPr>
      <t xml:space="preserve">
</t>
    </r>
    <r>
      <rPr>
        <sz val="11"/>
        <color rgb="FF000000"/>
        <rFont val="Calibri"/>
      </rPr>
      <t xml:space="preserve">- For each replication user, issue the following SQL statement (replace </t>
    </r>
    <r>
      <rPr>
        <b/>
        <sz val="11"/>
        <color rgb="FF000000"/>
        <rFont val="Calibri"/>
      </rPr>
      <t>repl</t>
    </r>
    <r>
      <rPr>
        <sz val="11"/>
        <color rgb="FF000000"/>
        <rFont val="Calibri"/>
      </rPr>
      <t xml:space="preserve"> with your replication user's name):</t>
    </r>
    <r>
      <rPr>
        <sz val="11"/>
        <color rgb="FF000000"/>
        <rFont val="Calibri"/>
      </rPr>
      <t xml:space="preserve">
</t>
    </r>
    <r>
      <rPr>
        <sz val="11"/>
        <color rgb="FF006096"/>
        <rFont val="Roboto Condensed"/>
      </rPr>
      <t>REVOKE SUPER ON *.* FROM 'repl';</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</si>
  <si>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found in the </t>
    </r>
    <r>
      <rPr>
        <b/>
        <sz val="11"/>
        <color rgb="FF000000"/>
        <rFont val="Calibri"/>
      </rPr>
      <t>mysql.user</t>
    </r>
    <r>
      <rPr>
        <sz val="11"/>
        <color rgb="FF000000"/>
        <rFont val="Calibri"/>
      </rPr>
      <t xml:space="preserve"> table governs the use of a variety of MariaDB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</si>
  <si>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user, host from mysql.user where user='repl' and Super_priv = 'Y'; </t>
    </r>
    <r>
      <rPr>
        <sz val="11"/>
        <color rgb="FF006096"/>
        <rFont val="Roboto Condensed"/>
      </rPr>
      <t xml:space="preserve">
</t>
    </r>
    <r>
      <rPr>
        <sz val="11"/>
        <color rgb="FF000000"/>
        <rFont val="Calibri"/>
      </rPr>
      <t xml:space="preserve">
</t>
    </r>
    <r>
      <rPr>
        <sz val="11"/>
        <color rgb="FF000000"/>
        <rFont val="Calibri"/>
      </rPr>
      <t>No rows should be returned.NOTE: Substitute your replication user's name for repl in the above query</t>
    </r>
    <r>
      <rPr>
        <sz val="11"/>
        <color rgb="FF000000"/>
        <rFont val="Calibri"/>
      </rPr>
      <t xml:space="preserve">
</t>
    </r>
    <r>
      <rPr>
        <sz val="11"/>
        <color rgb="FF000000"/>
        <rFont val="Calibri"/>
      </rPr>
      <t>If you wish to validate permissions in more detail:</t>
    </r>
    <r>
      <rPr>
        <sz val="11"/>
        <color rgb="FF000000"/>
        <rFont val="Calibri"/>
      </rPr>
      <t xml:space="preserve">
</t>
    </r>
    <r>
      <rPr>
        <sz val="11"/>
        <color rgb="FF006096"/>
        <rFont val="Roboto Condensed"/>
      </rPr>
      <t>select * from mysql.user where user='repl'\G</t>
    </r>
    <r>
      <rPr>
        <sz val="11"/>
        <color rgb="FF006096"/>
        <rFont val="Roboto Condensed"/>
      </rPr>
      <t xml:space="preserve">
</t>
    </r>
    <r>
      <rPr>
        <sz val="11"/>
        <color rgb="FF000000"/>
        <rFont val="Calibri"/>
      </rPr>
      <t xml:space="preserve">
</t>
    </r>
    <r>
      <rPr>
        <sz val="11"/>
        <color rgb="FF000000"/>
        <rFont val="Calibri"/>
      </rPr>
      <t xml:space="preserve">The following columns should return </t>
    </r>
    <r>
      <rPr>
        <b/>
        <sz val="11"/>
        <color rgb="FF000000"/>
        <rFont val="Calibri"/>
      </rPr>
      <t>Y</t>
    </r>
    <r>
      <rPr>
        <sz val="11"/>
        <color rgb="FF000000"/>
        <rFont val="Calibri"/>
      </rPr>
      <t>.</t>
    </r>
    <r>
      <rPr>
        <sz val="11"/>
        <color rgb="FF000000"/>
        <rFont val="Calibri"/>
      </rPr>
      <t xml:space="preserve">
</t>
    </r>
    <r>
      <rPr>
        <sz val="11"/>
        <color rgb="FF006096"/>
        <rFont val="Roboto Condensed"/>
      </rPr>
      <t>*************************** 1. row ***************************</t>
    </r>
    <r>
      <rPr>
        <sz val="11"/>
        <color rgb="FF006096"/>
        <rFont val="Roboto Condensed"/>
      </rPr>
      <t xml:space="preserve">
</t>
    </r>
    <r>
      <rPr>
        <sz val="11"/>
        <color rgb="FF006096"/>
        <rFont val="Roboto Condensed"/>
      </rPr>
      <t xml:space="preserve">             Select_priv: Y</t>
    </r>
    <r>
      <rPr>
        <sz val="11"/>
        <color rgb="FF006096"/>
        <rFont val="Roboto Condensed"/>
      </rPr>
      <t xml:space="preserve">
</t>
    </r>
    <r>
      <rPr>
        <sz val="11"/>
        <color rgb="FF006096"/>
        <rFont val="Roboto Condensed"/>
      </rPr>
      <t xml:space="preserve">             Reload_priv: Y</t>
    </r>
    <r>
      <rPr>
        <sz val="11"/>
        <color rgb="FF006096"/>
        <rFont val="Roboto Condensed"/>
      </rPr>
      <t xml:space="preserve">
</t>
    </r>
    <r>
      <rPr>
        <sz val="11"/>
        <color rgb="FF006096"/>
        <rFont val="Roboto Condensed"/>
      </rPr>
      <t xml:space="preserve">           Shutdown_priv: Y</t>
    </r>
    <r>
      <rPr>
        <sz val="11"/>
        <color rgb="FF006096"/>
        <rFont val="Roboto Condensed"/>
      </rPr>
      <t xml:space="preserve">
</t>
    </r>
    <r>
      <rPr>
        <sz val="11"/>
        <color rgb="FF006096"/>
        <rFont val="Roboto Condensed"/>
      </rPr>
      <t xml:space="preserve">            Process_priv: Y</t>
    </r>
    <r>
      <rPr>
        <sz val="11"/>
        <color rgb="FF006096"/>
        <rFont val="Roboto Condensed"/>
      </rPr>
      <t xml:space="preserve">
</t>
    </r>
    <r>
      <rPr>
        <sz val="11"/>
        <color rgb="FF006096"/>
        <rFont val="Roboto Condensed"/>
      </rPr>
      <t xml:space="preserve">               File_priv: Y</t>
    </r>
    <r>
      <rPr>
        <sz val="11"/>
        <color rgb="FF006096"/>
        <rFont val="Roboto Condensed"/>
      </rPr>
      <t xml:space="preserve">
</t>
    </r>
    <r>
      <rPr>
        <sz val="11"/>
        <color rgb="FF006096"/>
        <rFont val="Roboto Condensed"/>
      </rPr>
      <t xml:space="preserve">              Grant_priv: Y</t>
    </r>
    <r>
      <rPr>
        <sz val="11"/>
        <color rgb="FF006096"/>
        <rFont val="Roboto Condensed"/>
      </rPr>
      <t xml:space="preserve">
</t>
    </r>
    <r>
      <rPr>
        <sz val="11"/>
        <color rgb="FF006096"/>
        <rFont val="Roboto Condensed"/>
      </rPr>
      <t xml:space="preserve">            Execute_priv: Y</t>
    </r>
    <r>
      <rPr>
        <sz val="11"/>
        <color rgb="FF006096"/>
        <rFont val="Roboto Condensed"/>
      </rPr>
      <t xml:space="preserve">
</t>
    </r>
    <r>
      <rPr>
        <sz val="11"/>
        <color rgb="FF006096"/>
        <rFont val="Roboto Condensed"/>
      </rPr>
      <t xml:space="preserve">         Repl_slave_priv: Y</t>
    </r>
    <r>
      <rPr>
        <sz val="11"/>
        <color rgb="FF006096"/>
        <rFont val="Roboto Condensed"/>
      </rPr>
      <t xml:space="preserve">
</t>
    </r>
    <r>
      <rPr>
        <sz val="11"/>
        <color rgb="FF006096"/>
        <rFont val="Roboto Condensed"/>
      </rPr>
      <t xml:space="preserve">        Repl_client_priv: Y</t>
    </r>
    <r>
      <rPr>
        <sz val="11"/>
        <color rgb="FF006096"/>
        <rFont val="Roboto Condensed"/>
      </rPr>
      <t xml:space="preserve">
</t>
    </r>
    <r>
      <rPr>
        <sz val="11"/>
        <color rgb="FF006096"/>
        <rFont val="Roboto Condensed"/>
      </rPr>
      <t xml:space="preserve">        Create_user_priv: Y</t>
    </r>
    <r>
      <rPr>
        <sz val="11"/>
        <color rgb="FF006096"/>
        <rFont val="Roboto Condensed"/>
      </rPr>
      <t xml:space="preserve">
</t>
    </r>
    <r>
      <rPr>
        <sz val="11"/>
        <color rgb="FF006096"/>
        <rFont val="Roboto Condensed"/>
      </rPr>
      <t>1 row in set (0.0007 sec)</t>
    </r>
    <r>
      <rPr>
        <sz val="11"/>
        <color rgb="FF006096"/>
        <rFont val="Roboto Condensed"/>
      </rPr>
      <t xml:space="preserve">
</t>
    </r>
    <r>
      <rPr>
        <sz val="11"/>
        <color rgb="FF000000"/>
        <rFont val="Calibri"/>
      </rPr>
      <t xml:space="preserve">
</t>
    </r>
    <r>
      <rPr>
        <sz val="11"/>
        <color rgb="FF000000"/>
        <rFont val="Calibri"/>
      </rPr>
      <t>Check Dynamic Privileges :</t>
    </r>
    <r>
      <rPr>
        <sz val="11"/>
        <color rgb="FF000000"/>
        <rFont val="Calibri"/>
      </rPr>
      <t xml:space="preserve">
</t>
    </r>
    <r>
      <rPr>
        <sz val="11"/>
        <color rgb="FF006096"/>
        <rFont val="Roboto Condensed"/>
      </rPr>
      <t>select PRIV from mysql.global_grants where user like 'repl'\G</t>
    </r>
    <r>
      <rPr>
        <sz val="11"/>
        <color rgb="FF006096"/>
        <rFont val="Roboto Condensed"/>
      </rPr>
      <t xml:space="preserve">
</t>
    </r>
    <r>
      <rPr>
        <sz val="11"/>
        <color rgb="FF000000"/>
        <rFont val="Calibri"/>
      </rPr>
      <t xml:space="preserve">
</t>
    </r>
    <r>
      <rPr>
        <sz val="11"/>
        <color rgb="FF000000"/>
        <rFont val="Calibri"/>
      </rPr>
      <t>Expected results are:</t>
    </r>
    <r>
      <rPr>
        <sz val="11"/>
        <color rgb="FF000000"/>
        <rFont val="Calibri"/>
      </rPr>
      <t xml:space="preserve">
</t>
    </r>
    <r>
      <rPr>
        <sz val="11"/>
        <color rgb="FF006096"/>
        <rFont val="Roboto Condensed"/>
      </rPr>
      <t>BACKUP_ADMIN</t>
    </r>
    <r>
      <rPr>
        <sz val="11"/>
        <color rgb="FF006096"/>
        <rFont val="Roboto Condensed"/>
      </rPr>
      <t xml:space="preserve">
</t>
    </r>
    <r>
      <rPr>
        <sz val="11"/>
        <color rgb="FF006096"/>
        <rFont val="Roboto Condensed"/>
      </rPr>
      <t>CLONE_ADMIN</t>
    </r>
    <r>
      <rPr>
        <sz val="11"/>
        <color rgb="FF006096"/>
        <rFont val="Roboto Condensed"/>
      </rPr>
      <t xml:space="preserve">
</t>
    </r>
    <r>
      <rPr>
        <sz val="11"/>
        <color rgb="FF006096"/>
        <rFont val="Roboto Condensed"/>
      </rPr>
      <t>PERSIST_RO_VARIABLES_ADMIN</t>
    </r>
    <r>
      <rPr>
        <sz val="11"/>
        <color rgb="FF006096"/>
        <rFont val="Roboto Condensed"/>
      </rPr>
      <t xml:space="preserve">
</t>
    </r>
    <r>
      <rPr>
        <sz val="11"/>
        <color rgb="FF006096"/>
        <rFont val="Roboto Condensed"/>
      </rPr>
      <t>REPLICATION_SLAVE_ADMIN</t>
    </r>
    <r>
      <rPr>
        <sz val="11"/>
        <color rgb="FF006096"/>
        <rFont val="Roboto Condensed"/>
      </rPr>
      <t xml:space="preserve">
</t>
    </r>
    <r>
      <rPr>
        <sz val="11"/>
        <color rgb="FF006096"/>
        <rFont val="Roboto Condensed"/>
      </rPr>
      <t>SYSTEM_VARIABLES_ADMIN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Substitute your replication user's name for </t>
    </r>
    <r>
      <rPr>
        <b/>
        <sz val="11"/>
        <color rgb="FF000000"/>
        <rFont val="Calibri"/>
      </rPr>
      <t>repl</t>
    </r>
    <r>
      <rPr>
        <sz val="11"/>
        <color rgb="FF000000"/>
        <rFont val="Calibri"/>
      </rPr>
      <t xml:space="preserve"> in the above queries.</t>
    </r>
  </si>
  <si>
    <t>9.4</t>
  </si>
  <si>
    <r>
      <rPr>
        <sz val="11"/>
        <rFont val="Calibri"/>
      </rPr>
      <t>Ensure only approved ciphers are used for Replication</t>
    </r>
  </si>
  <si>
    <r>
      <rPr>
        <sz val="11"/>
        <color rgb="FF000000"/>
        <rFont val="Calibri"/>
      </rPr>
      <t xml:space="preserve">To remediate this setting, you must use the </t>
    </r>
    <r>
      <rPr>
        <b/>
        <sz val="11"/>
        <color rgb="FF000000"/>
        <rFont val="Calibri"/>
      </rPr>
      <t>CHANGE MASTER TO</t>
    </r>
    <r>
      <rPr>
        <sz val="11"/>
        <color rgb="FF000000"/>
        <rFont val="Calibri"/>
      </rPr>
      <t xml:space="preserve"> command with </t>
    </r>
    <r>
      <rPr>
        <b/>
        <sz val="11"/>
        <color rgb="FF000000"/>
        <rFont val="Calibri"/>
      </rPr>
      <t>MASTER_SSL_CIPHER</t>
    </r>
    <r>
      <rPr>
        <sz val="11"/>
        <color rgb="FF000000"/>
        <rFont val="Calibri"/>
      </rPr>
      <t>.</t>
    </r>
    <r>
      <rPr>
        <sz val="11"/>
        <color rgb="FF000000"/>
        <rFont val="Calibri"/>
      </rPr>
      <t xml:space="preserve">
</t>
    </r>
    <r>
      <rPr>
        <sz val="11"/>
        <color rgb="FF000000"/>
        <rFont val="Calibri"/>
      </rPr>
      <t>For example, run:</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t>
    </r>
    <r>
      <rPr>
        <sz val="11"/>
        <color rgb="FF006096"/>
        <rFont val="Roboto Condensed"/>
      </rPr>
      <t xml:space="preserve">
</t>
    </r>
    <r>
      <rPr>
        <sz val="11"/>
        <color rgb="FF006096"/>
        <rFont val="Roboto Condensed"/>
      </rPr>
      <t xml:space="preserve">   MASTER_SSL_CIPHER='ECDHE-ECDSA-AES128-GCM-SHA256';</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</si>
  <si>
    <r>
      <rPr>
        <sz val="11"/>
        <color rgb="FF000000"/>
        <rFont val="Calibri"/>
      </rPr>
      <t>MariaDB supports multiple encryption ciphers that can be used for TLS connections during replication. Ciphers can vary in strength, speed and overhead.</t>
    </r>
  </si>
  <si>
    <r>
      <rPr>
        <sz val="11"/>
        <color rgb="FF000000"/>
        <rFont val="Calibri"/>
      </rPr>
      <t xml:space="preserve">If the </t>
    </r>
    <r>
      <rPr>
        <b/>
        <sz val="11"/>
        <color rgb="FF000000"/>
        <rFont val="Calibri"/>
      </rPr>
      <t>PRIMARY</t>
    </r>
    <r>
      <rPr>
        <sz val="11"/>
        <color rgb="FF000000"/>
        <rFont val="Calibri"/>
      </rPr>
      <t xml:space="preserve"> and </t>
    </r>
    <r>
      <rPr>
        <b/>
        <sz val="11"/>
        <color rgb="FF000000"/>
        <rFont val="Calibri"/>
      </rPr>
      <t>REPLICA</t>
    </r>
    <r>
      <rPr>
        <sz val="11"/>
        <color rgb="FF000000"/>
        <rFont val="Calibri"/>
      </rPr>
      <t xml:space="preserve"> servers don't support common cipher suites, replication will fail.</t>
    </r>
  </si>
  <si>
    <r>
      <rPr>
        <sz val="11"/>
        <color rgb="FF000000"/>
        <rFont val="Calibri"/>
      </rPr>
      <t>This audit procedure only needs to be run if replication traffic is being secured with SSL/TLS.</t>
    </r>
    <r>
      <rPr>
        <sz val="11"/>
        <color rgb="FF000000"/>
        <rFont val="Calibri"/>
      </rPr>
      <t xml:space="preserve">
</t>
    </r>
    <r>
      <rPr>
        <sz val="11"/>
        <color rgb="FF000000"/>
        <rFont val="Calibri"/>
      </rPr>
      <t>To audit this recommendation, run the following command:</t>
    </r>
    <r>
      <rPr>
        <sz val="11"/>
        <color rgb="FF000000"/>
        <rFont val="Calibri"/>
      </rPr>
      <t xml:space="preserve">
</t>
    </r>
    <r>
      <rPr>
        <sz val="11"/>
        <color rgb="FF006096"/>
        <rFont val="Roboto Condensed"/>
      </rPr>
      <t>SHOW REPLICA STATUS\G;</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Master_SSL_Cipher</t>
    </r>
    <r>
      <rPr>
        <sz val="11"/>
        <color rgb="FF000000"/>
        <rFont val="Calibri"/>
      </rPr>
      <t xml:space="preserve"> is set to a list of approved ciphers and/or cipher suites.  If this setting is empty or includes unapproved ciphers or cipher suites, this recommendation has been failed.</t>
    </r>
  </si>
  <si>
    <r>
      <rPr>
        <sz val="11"/>
        <color rgb="FF000000"/>
        <rFont val="Calibri"/>
      </rPr>
      <t>Empty</t>
    </r>
  </si>
  <si>
    <t>9.5</t>
  </si>
  <si>
    <r>
      <rPr>
        <sz val="11"/>
        <rFont val="Calibri"/>
      </rPr>
      <t>Ensure mutual TLS is enabled</t>
    </r>
  </si>
  <si>
    <r>
      <rPr>
        <sz val="11"/>
        <color rgb="FF000000"/>
        <rFont val="Calibri"/>
      </rPr>
      <t xml:space="preserve">To remediate this setting, you must run the </t>
    </r>
    <r>
      <rPr>
        <b/>
        <sz val="11"/>
        <color rgb="FF000000"/>
        <rFont val="Calibri"/>
      </rPr>
      <t>CHANGE MASTER TO</t>
    </r>
    <r>
      <rPr>
        <sz val="11"/>
        <color rgb="FF000000"/>
        <rFont val="Calibri"/>
      </rPr>
      <t xml:space="preserve"> command on the </t>
    </r>
    <r>
      <rPr>
        <b/>
        <sz val="11"/>
        <color rgb="FF000000"/>
        <rFont val="Calibri"/>
      </rPr>
      <t>REPLICA</t>
    </r>
    <r>
      <rPr>
        <sz val="11"/>
        <color rgb="FF000000"/>
        <rFont val="Calibri"/>
      </rPr>
      <t xml:space="preserve"> with </t>
    </r>
    <r>
      <rPr>
        <b/>
        <sz val="11"/>
        <color rgb="FF000000"/>
        <rFont val="Calibri"/>
      </rPr>
      <t>MASTER_SSL_CERT</t>
    </r>
    <r>
      <rPr>
        <sz val="11"/>
        <color rgb="FF000000"/>
        <rFont val="Calibri"/>
      </rPr>
      <t xml:space="preserve"> and </t>
    </r>
    <r>
      <rPr>
        <b/>
        <sz val="11"/>
        <color rgb="FF000000"/>
        <rFont val="Calibri"/>
      </rPr>
      <t>MASTER_SSL_KEY</t>
    </r>
    <r>
      <rPr>
        <sz val="11"/>
        <color rgb="FF000000"/>
        <rFont val="Calibri"/>
      </rPr>
      <t xml:space="preserve"> set to the paths for the </t>
    </r>
    <r>
      <rPr>
        <b/>
        <sz val="11"/>
        <color rgb="FF000000"/>
        <rFont val="Calibri"/>
      </rPr>
      <t>REPLICA's</t>
    </r>
    <r>
      <rPr>
        <sz val="11"/>
        <color rgb="FF000000"/>
        <rFont val="Calibri"/>
      </rPr>
      <t xml:space="preserve"> certificate and private key files.</t>
    </r>
    <r>
      <rPr>
        <sz val="11"/>
        <color rgb="FF000000"/>
        <rFont val="Calibri"/>
      </rPr>
      <t xml:space="preserve">
</t>
    </r>
    <r>
      <rPr>
        <sz val="11"/>
        <color rgb="FF000000"/>
        <rFont val="Calibri"/>
      </rPr>
      <t>For example, run:</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MASTER TO</t>
    </r>
    <r>
      <rPr>
        <sz val="11"/>
        <color rgb="FF006096"/>
        <rFont val="Roboto Condensed"/>
      </rPr>
      <t xml:space="preserve">
</t>
    </r>
    <r>
      <rPr>
        <sz val="11"/>
        <color rgb="FF006096"/>
        <rFont val="Roboto Condensed"/>
      </rPr>
      <t xml:space="preserve">   MASTER_SSL_CERT='/etc/mysql/mariadb.conf.d/certificates/server-cert.pem',</t>
    </r>
    <r>
      <rPr>
        <sz val="11"/>
        <color rgb="FF006096"/>
        <rFont val="Roboto Condensed"/>
      </rPr>
      <t xml:space="preserve">
</t>
    </r>
    <r>
      <rPr>
        <sz val="11"/>
        <color rgb="FF006096"/>
        <rFont val="Roboto Condensed"/>
      </rPr>
      <t xml:space="preserve">   MASTER_SSL_KEY='/etc/mysql/mariadb.conf.d/certificates/server-key.pem';</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r>
      <rPr>
        <sz val="11"/>
        <color rgb="FF000000"/>
        <rFont val="Calibri"/>
      </rPr>
      <t xml:space="preserve">
</t>
    </r>
    <r>
      <rPr>
        <sz val="11"/>
        <color rgb="FF000000"/>
        <rFont val="Calibri"/>
      </rPr>
      <t xml:space="preserve">If the </t>
    </r>
    <r>
      <rPr>
        <b/>
        <sz val="11"/>
        <color rgb="FF000000"/>
        <rFont val="Calibri"/>
      </rPr>
      <t>PRIMARY</t>
    </r>
    <r>
      <rPr>
        <sz val="11"/>
        <color rgb="FF000000"/>
        <rFont val="Calibri"/>
      </rPr>
      <t xml:space="preserve"> does not require your replication users to provide X.509 certificates, use the </t>
    </r>
    <r>
      <rPr>
        <b/>
        <sz val="11"/>
        <color rgb="FF000000"/>
        <rFont val="Calibri"/>
      </rPr>
      <t>ALTER USER</t>
    </r>
    <r>
      <rPr>
        <sz val="11"/>
        <color rgb="FF000000"/>
        <rFont val="Calibri"/>
      </rPr>
      <t xml:space="preserve"> command with </t>
    </r>
    <r>
      <rPr>
        <b/>
        <sz val="11"/>
        <color rgb="FF000000"/>
        <rFont val="Calibri"/>
      </rPr>
      <t>REQUIRE X509</t>
    </r>
    <r>
      <rPr>
        <sz val="11"/>
        <color rgb="FF000000"/>
        <rFont val="Calibri"/>
      </rPr>
      <t xml:space="preserve"> (and/or optionally </t>
    </r>
    <r>
      <rPr>
        <b/>
        <sz val="11"/>
        <color rgb="FF000000"/>
        <rFont val="Calibri"/>
      </rPr>
      <t>REQUIRE SUBJECT</t>
    </r>
    <r>
      <rPr>
        <sz val="11"/>
        <color rgb="FF000000"/>
        <rFont val="Calibri"/>
      </rPr>
      <t xml:space="preserve"> and/or </t>
    </r>
    <r>
      <rPr>
        <b/>
        <sz val="11"/>
        <color rgb="FF000000"/>
        <rFont val="Calibri"/>
      </rPr>
      <t>REQUIRE ISSUER</t>
    </r>
    <r>
      <rPr>
        <sz val="11"/>
        <color rgb="FF000000"/>
        <rFont val="Calibri"/>
      </rPr>
      <t>) for the user accounts needing remediation.</t>
    </r>
    <r>
      <rPr>
        <sz val="11"/>
        <color rgb="FF000000"/>
        <rFont val="Calibri"/>
      </rPr>
      <t xml:space="preserve">
</t>
    </r>
    <r>
      <rPr>
        <sz val="11"/>
        <color rgb="FF000000"/>
        <rFont val="Calibri"/>
      </rPr>
      <t>For example, run:</t>
    </r>
    <r>
      <rPr>
        <sz val="11"/>
        <color rgb="FF000000"/>
        <rFont val="Calibri"/>
      </rPr>
      <t xml:space="preserve">
</t>
    </r>
    <r>
      <rPr>
        <sz val="11"/>
        <color rgb="FF006096"/>
        <rFont val="Roboto Condensed"/>
      </rPr>
      <t>ALTER USER &lt;replication user&gt; REQUIRE X509;</t>
    </r>
    <r>
      <rPr>
        <sz val="11"/>
        <color rgb="FF006096"/>
        <rFont val="Roboto Condensed"/>
      </rPr>
      <t xml:space="preserve">
</t>
    </r>
  </si>
  <si>
    <r>
      <rPr>
        <sz val="11"/>
        <color rgb="FF000000"/>
        <rFont val="Calibri"/>
      </rPr>
      <t>Mutual TLS (a.k.a. Two-Way TLS) enhances TLS by requiring that both parties authenticate each other when establishing a connection.  Mutual TLS adds a requirement (over TLS) that the client provide its certificate so the server can authenticate the client.</t>
    </r>
  </si>
  <si>
    <r>
      <rPr>
        <sz val="11"/>
        <color rgb="FF000000"/>
        <rFont val="Calibri"/>
      </rPr>
      <t xml:space="preserve">The </t>
    </r>
    <r>
      <rPr>
        <b/>
        <sz val="11"/>
        <color rgb="FF000000"/>
        <rFont val="Calibri"/>
      </rPr>
      <t>REPLICA</t>
    </r>
    <r>
      <rPr>
        <sz val="11"/>
        <color rgb="FF000000"/>
        <rFont val="Calibri"/>
      </rPr>
      <t xml:space="preserve"> will need to have TLS enabled to support mutual TLS.</t>
    </r>
  </si>
  <si>
    <r>
      <rPr>
        <sz val="11"/>
        <color rgb="FF000000"/>
        <rFont val="Calibri"/>
      </rPr>
      <t>This audit procedure only needs to be run if replication traffic is being secured with SSL/TLS.</t>
    </r>
    <r>
      <rPr>
        <sz val="11"/>
        <color rgb="FF000000"/>
        <rFont val="Calibri"/>
      </rPr>
      <t xml:space="preserve">
</t>
    </r>
    <r>
      <rPr>
        <sz val="11"/>
        <color rgb="FF000000"/>
        <rFont val="Calibri"/>
      </rPr>
      <t xml:space="preserve">To audit this recommendation, ensure that the </t>
    </r>
    <r>
      <rPr>
        <b/>
        <sz val="11"/>
        <color rgb="FF000000"/>
        <rFont val="Calibri"/>
      </rPr>
      <t>REPLICA</t>
    </r>
    <r>
      <rPr>
        <sz val="11"/>
        <color rgb="FF000000"/>
        <rFont val="Calibri"/>
      </rPr>
      <t xml:space="preserve"> is configured to provide a client certificate, and that the </t>
    </r>
    <r>
      <rPr>
        <b/>
        <sz val="11"/>
        <color rgb="FF000000"/>
        <rFont val="Calibri"/>
      </rPr>
      <t>PRIMARY</t>
    </r>
    <r>
      <rPr>
        <sz val="11"/>
        <color rgb="FF000000"/>
        <rFont val="Calibri"/>
      </rPr>
      <t xml:space="preserve"> requires certificates for any replication users.</t>
    </r>
    <r>
      <rPr>
        <sz val="11"/>
        <color rgb="FF000000"/>
        <rFont val="Calibri"/>
      </rPr>
      <t xml:space="preserve">
</t>
    </r>
    <r>
      <rPr>
        <sz val="11"/>
        <color rgb="FF000000"/>
        <rFont val="Calibri"/>
      </rPr>
      <t xml:space="preserve">Run the following command on the </t>
    </r>
    <r>
      <rPr>
        <b/>
        <sz val="11"/>
        <color rgb="FF000000"/>
        <rFont val="Calibri"/>
      </rPr>
      <t>REPLICA</t>
    </r>
    <r>
      <rPr>
        <sz val="11"/>
        <color rgb="FF000000"/>
        <rFont val="Calibri"/>
      </rPr>
      <t>:</t>
    </r>
    <r>
      <rPr>
        <sz val="11"/>
        <color rgb="FF000000"/>
        <rFont val="Calibri"/>
      </rPr>
      <t xml:space="preserve">
</t>
    </r>
    <r>
      <rPr>
        <sz val="11"/>
        <color rgb="FF006096"/>
        <rFont val="Roboto Condensed"/>
      </rPr>
      <t>SHOW REPLICA STATUS\G;</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Master_SSL_Cert</t>
    </r>
    <r>
      <rPr>
        <sz val="11"/>
        <color rgb="FF000000"/>
        <rFont val="Calibri"/>
      </rPr>
      <t xml:space="preserve"> is set to the filename where the </t>
    </r>
    <r>
      <rPr>
        <b/>
        <sz val="11"/>
        <color rgb="FF000000"/>
        <rFont val="Calibri"/>
      </rPr>
      <t>REPLICA's</t>
    </r>
    <r>
      <rPr>
        <sz val="11"/>
        <color rgb="FF000000"/>
        <rFont val="Calibri"/>
      </rPr>
      <t xml:space="preserve"> certificate is stored, and verify that </t>
    </r>
    <r>
      <rPr>
        <b/>
        <sz val="11"/>
        <color rgb="FF000000"/>
        <rFont val="Calibri"/>
      </rPr>
      <t>Master_SSL_Key</t>
    </r>
    <r>
      <rPr>
        <sz val="11"/>
        <color rgb="FF000000"/>
        <rFont val="Calibri"/>
      </rPr>
      <t xml:space="preserve"> is set to the filename where the </t>
    </r>
    <r>
      <rPr>
        <b/>
        <sz val="11"/>
        <color rgb="FF000000"/>
        <rFont val="Calibri"/>
      </rPr>
      <t>REPLICA's</t>
    </r>
    <r>
      <rPr>
        <sz val="11"/>
        <color rgb="FF000000"/>
        <rFont val="Calibri"/>
      </rPr>
      <t xml:space="preserve"> corresponding private key is stored.</t>
    </r>
    <r>
      <rPr>
        <sz val="11"/>
        <color rgb="FF000000"/>
        <rFont val="Calibri"/>
      </rPr>
      <t xml:space="preserve">
</t>
    </r>
    <r>
      <rPr>
        <sz val="11"/>
        <color rgb="FF000000"/>
        <rFont val="Calibri"/>
      </rPr>
      <t xml:space="preserve">On the </t>
    </r>
    <r>
      <rPr>
        <b/>
        <sz val="11"/>
        <color rgb="FF000000"/>
        <rFont val="Calibri"/>
      </rPr>
      <t>PRIMARY</t>
    </r>
    <r>
      <rPr>
        <sz val="11"/>
        <color rgb="FF000000"/>
        <rFont val="Calibri"/>
      </rPr>
      <t>, run the following command for all replication users, replacing &lt;replication user&gt; which each such username:</t>
    </r>
    <r>
      <rPr>
        <sz val="11"/>
        <color rgb="FF000000"/>
        <rFont val="Calibri"/>
      </rPr>
      <t xml:space="preserve">
</t>
    </r>
    <r>
      <rPr>
        <sz val="11"/>
        <color rgb="FF006096"/>
        <rFont val="Roboto Condensed"/>
      </rPr>
      <t>select ssl_type from mysql.user where user='&lt;replication user&gt;';</t>
    </r>
    <r>
      <rPr>
        <sz val="11"/>
        <color rgb="FF006096"/>
        <rFont val="Roboto Condensed"/>
      </rPr>
      <t xml:space="preserve">
</t>
    </r>
    <r>
      <rPr>
        <sz val="11"/>
        <color rgb="FF000000"/>
        <rFont val="Calibri"/>
      </rPr>
      <t xml:space="preserve">
</t>
    </r>
    <r>
      <rPr>
        <sz val="11"/>
        <color rgb="FF000000"/>
        <rFont val="Calibri"/>
      </rPr>
      <t xml:space="preserve">Verify that all replication users have ssl_type </t>
    </r>
    <r>
      <rPr>
        <b/>
        <sz val="11"/>
        <color rgb="FF000000"/>
        <rFont val="Calibri"/>
      </rPr>
      <t>X509</t>
    </r>
    <r>
      <rPr>
        <sz val="11"/>
        <color rgb="FF000000"/>
        <rFont val="Calibri"/>
      </rPr>
      <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</si>
  <si>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</si>
  <si>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</si>
  <si>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</si>
  <si>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</si>
  <si>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</si>
  <si>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</si>
  <si>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</si>
  <si>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</si>
  <si>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</si>
  <si>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</si>
  <si>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</si>
  <si>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</si>
  <si>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</si>
  <si>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</si>
  <si>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</si>
  <si>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</si>
  <si>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</si>
  <si>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</si>
  <si>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</si>
  <si>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</si>
  <si>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</si>
  <si>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</si>
  <si>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</si>
  <si>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</si>
  <si>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</si>
  <si>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</si>
  <si>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</si>
  <si>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</si>
  <si>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</si>
  <si>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MariaDB 10.11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</si>
  <si>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</si>
  <si>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</si>
  <si>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</si>
  <si>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29 March 2024     </t>
    </r>
    <r>
      <rPr>
        <b/>
        <sz val="11"/>
        <color rgb="FF000000"/>
        <rFont val="Calibri"/>
      </rPr>
      <t>Recommendation Count:</t>
    </r>
    <r>
      <rPr>
        <sz val="11"/>
        <color rgb="FF000000"/>
        <rFont val="Calibri"/>
      </rPr>
      <t xml:space="preserve"> 75</t>
    </r>
  </si>
  <si>
    <t>Development Url:</t>
  </si>
  <si>
    <t>https://workbench.cisecurity.org/benchmarks/16118</t>
  </si>
  <si>
    <t>Download Url:</t>
  </si>
  <si>
    <t>https://downloads.cisecurity.org/#/</t>
  </si>
  <si>
    <t>Guide Overview:</t>
  </si>
  <si>
    <r>
      <rPr>
        <sz val="11"/>
        <color rgb="FF000000"/>
        <rFont val="Calibri"/>
      </rPr>
      <t>This benchmark, CIS MariaDB 10.11 Benchmark, provides prescriptive guidance for establishing a secure configuration posture for MariaDB 10.11. This guide was tested against MariaDB 10.11 running on Ubuntu Linux,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</si>
  <si>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</si>
  <si>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MariaDB 10.11.</t>
    </r>
  </si>
  <si>
    <t>Profiles:</t>
  </si>
  <si>
    <r>
      <rPr>
        <b/>
        <sz val="11"/>
        <color rgb="FF240458"/>
        <rFont val="Calibri"/>
      </rPr>
      <t>Level 1 - MariaDB RDBMS on Linux</t>
    </r>
  </si>
  <si>
    <r>
      <rPr>
        <sz val="11"/>
        <color rgb="FF000000"/>
        <rFont val="Calibri"/>
      </rPr>
      <t>Items in this profile apply to MariaDB 10.11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</si>
  <si>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MariaDB RDBMS on Linux</t>
    </r>
  </si>
  <si>
    <r>
      <rPr>
        <sz val="11"/>
        <color rgb="FF000000"/>
        <rFont val="Calibri"/>
      </rPr>
      <t>This profile extends the "Level 1 - MariaDB RDBMS on Linux" profile. Items in this profile apply to MariaDB 10.11 running on Linux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</si>
  <si>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Level 1 - MariaDB RDBMS</t>
    </r>
  </si>
  <si>
    <r>
      <rPr>
        <sz val="11"/>
        <color rgb="FF000000"/>
        <rFont val="Calibri"/>
      </rPr>
      <t>Items in this profile apply to MariaDB 10.11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the intent of this profile is to include checks that can be assessed by remotely connecting to a MariaDB RDBMS. Therefore, file system-related checks are not contained in this profile.</t>
    </r>
  </si>
  <si>
    <r>
      <rPr>
        <b/>
        <sz val="11"/>
        <color rgb="FF240458"/>
        <rFont val="Calibri"/>
      </rPr>
      <t>Level 2 - MariaDB RDBMS</t>
    </r>
  </si>
  <si>
    <r>
      <rPr>
        <sz val="11"/>
        <color rgb="FF000000"/>
        <rFont val="Calibri"/>
      </rPr>
      <t>This profile extends the "Level 1 - MariaDB RDBMS" profile. Items in this profile apply to MariaDB 10.11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b/>
        <sz val="11"/>
        <color rgb="FF000000"/>
        <rFont val="Calibri"/>
      </rPr>
      <t>Note</t>
    </r>
    <r>
      <rPr>
        <sz val="11"/>
        <color rgb="FF000000"/>
        <rFont val="Calibri"/>
      </rPr>
      <t>: the intent of this profile is to include checks that can be assessed by remotely connecting to a MariaDB RDBMS. Therefore, file system-related checks are not contained in this profile.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</si>
  <si>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</si>
  <si>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</si>
  <si>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</si>
  <si>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</si>
  <si>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</si>
  <si>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</si>
  <si>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</si>
  <si>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</si>
  <si>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</si>
  <si>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</si>
  <si>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</si>
  <si>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</si>
  <si>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</si>
  <si>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</si>
  <si>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</si>
  <si>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</si>
  <si>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</si>
  <si>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</si>
  <si>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</si>
  <si>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</si>
  <si>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</si>
  <si>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</si>
  <si>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</si>
  <si>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</si>
  <si>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</si>
  <si>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</si>
  <si>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</si>
  <si>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</si>
  <si>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</si>
  <si>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</si>
  <si>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</si>
  <si>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</si>
  <si>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</si>
  <si>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</si>
  <si>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</si>
  <si>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</si>
  <si>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CIS MariaDB 10.11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</si>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</sst>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i/>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5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6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CA5-4B82-A24C-D859F06DE29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CA5-4B82-A24C-D859F06DE29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75</c:v>
                </c:pt>
              </c:numCache>
            </c:numRef>
          </c:val>
          <c:extLst>
            <c:ext xmlns:c16="http://schemas.microsoft.com/office/drawing/2014/chart" uri="{C3380CC4-5D6E-409C-BE32-E72D297353CC}">
              <c16:uniqueId val="{00000002-8CA5-4B82-A24C-D859F06DE29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944-4757-BBA4-290C6842F17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944-4757-BBA4-290C6842F17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57</c:v>
                </c:pt>
                <c:pt idx="1">
                  <c:v>18</c:v>
                </c:pt>
              </c:numCache>
            </c:numRef>
          </c:val>
          <c:extLst>
            <c:ext xmlns:c16="http://schemas.microsoft.com/office/drawing/2014/chart" uri="{C3380CC4-5D6E-409C-BE32-E72D297353CC}">
              <c16:uniqueId val="{00000002-7944-4757-BBA4-290C6842F17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726-4EB0-A188-9E92FBF66E1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726-4EB0-A188-9E92FBF66E1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75</c:v>
                </c:pt>
              </c:numCache>
            </c:numRef>
          </c:val>
          <c:extLst>
            <c:ext xmlns:c16="http://schemas.microsoft.com/office/drawing/2014/chart" uri="{C3380CC4-5D6E-409C-BE32-E72D297353CC}">
              <c16:uniqueId val="{00000002-2726-4EB0-A188-9E92FBF66E1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B937-4C2F-B77B-CCDC5C19302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B937-4C2F-B77B-CCDC5C19302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45</c:v>
                </c:pt>
                <c:pt idx="1">
                  <c:v>30</c:v>
                </c:pt>
              </c:numCache>
            </c:numRef>
          </c:val>
          <c:extLst>
            <c:ext xmlns:c16="http://schemas.microsoft.com/office/drawing/2014/chart" uri="{C3380CC4-5D6E-409C-BE32-E72D297353CC}">
              <c16:uniqueId val="{00000002-B937-4C2F-B77B-CCDC5C19302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C1B-4F7E-B660-7949722D4A3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C1B-4F7E-B660-7949722D4A3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75</c:v>
                </c:pt>
              </c:numCache>
            </c:numRef>
          </c:val>
          <c:extLst>
            <c:ext xmlns:c16="http://schemas.microsoft.com/office/drawing/2014/chart" uri="{C3380CC4-5D6E-409C-BE32-E72D297353CC}">
              <c16:uniqueId val="{00000002-EC1B-4F7E-B660-7949722D4A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2F7-4082-B617-284AAE19416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2F7-4082-B617-284AAE19416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75</c:v>
                </c:pt>
              </c:numCache>
            </c:numRef>
          </c:val>
          <c:extLst>
            <c:ext xmlns:c16="http://schemas.microsoft.com/office/drawing/2014/chart" uri="{C3380CC4-5D6E-409C-BE32-E72D297353CC}">
              <c16:uniqueId val="{00000002-12F7-4082-B617-284AAE19416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63B-440C-B68C-A2F8339A64FC}"/>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63B-440C-B68C-A2F8339A64FC}"/>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63B-440C-B68C-A2F8339A64FC}"/>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63B-440C-B68C-A2F8339A64F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9E8-41CB-B301-F8ADA07687A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5auk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til2z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ibwnz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gaplp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5rh42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11qmi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j5mjy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frytvu">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6">
  <autoFilter ref="A1:Q7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ISO27002_2022" displayName="ISO27002_2022" ref="A1:AS98">
  <autoFilter ref="A1:AS98" xr:uid="{00000000-0009-0000-0100-000007000000}"/>
  <tableColumns count="45">
    <tableColumn id="1" xr3:uid="{00000000-0010-0000-0600-000001000000}" name="Domain"/>
    <tableColumn id="2" xr3:uid="{00000000-0010-0000-0600-000002000000}" name="Id"/>
    <tableColumn id="3" xr3:uid="{00000000-0010-0000-0600-000003000000}" name="Control"/>
    <tableColumn id="4" xr3:uid="{00000000-0010-0000-0600-000004000000}" name="Requirement"/>
    <tableColumn id="5" xr3:uid="{00000000-0010-0000-0600-000005000000}" name="ImplPct"/>
    <tableColumn id="6" xr3:uid="{00000000-0010-0000-0600-000006000000}" name="Rec1"/>
    <tableColumn id="7" xr3:uid="{00000000-0010-0000-0600-000007000000}" name="Rec2"/>
    <tableColumn id="8" xr3:uid="{00000000-0010-0000-0600-000008000000}" name="Rec3"/>
    <tableColumn id="9" xr3:uid="{00000000-0010-0000-0600-000009000000}" name="Rec4"/>
    <tableColumn id="10" xr3:uid="{00000000-0010-0000-0600-00000A000000}" name="Rec5"/>
    <tableColumn id="11" xr3:uid="{00000000-0010-0000-0600-00000B000000}" name="Rec6"/>
    <tableColumn id="12" xr3:uid="{00000000-0010-0000-0600-00000C000000}" name="Rec7"/>
    <tableColumn id="13" xr3:uid="{00000000-0010-0000-0600-00000D000000}" name="Rec8"/>
    <tableColumn id="14" xr3:uid="{00000000-0010-0000-0600-00000E000000}" name="Rec9"/>
    <tableColumn id="15" xr3:uid="{00000000-0010-0000-0600-00000F000000}" name="Rec10"/>
    <tableColumn id="16" xr3:uid="{00000000-0010-0000-0600-000010000000}" name="Rec11"/>
    <tableColumn id="17" xr3:uid="{00000000-0010-0000-0600-000011000000}" name="Rec12"/>
    <tableColumn id="18" xr3:uid="{00000000-0010-0000-0600-000012000000}" name="Rec13"/>
    <tableColumn id="19" xr3:uid="{00000000-0010-0000-0600-000013000000}" name="Rec14"/>
    <tableColumn id="20" xr3:uid="{00000000-0010-0000-0600-000014000000}" name="Rec15"/>
    <tableColumn id="21" xr3:uid="{00000000-0010-0000-0600-000015000000}" name="Rec16"/>
    <tableColumn id="22" xr3:uid="{00000000-0010-0000-0600-000016000000}" name="Rec17"/>
    <tableColumn id="23" xr3:uid="{00000000-0010-0000-0600-000017000000}" name="Rec18"/>
    <tableColumn id="24" xr3:uid="{00000000-0010-0000-0600-000018000000}" name="Rec19"/>
    <tableColumn id="25" xr3:uid="{00000000-0010-0000-0600-000019000000}" name="Rec20"/>
    <tableColumn id="26" xr3:uid="{00000000-0010-0000-0600-00001A000000}" name="Rec21"/>
    <tableColumn id="27" xr3:uid="{00000000-0010-0000-0600-00001B000000}" name="Rec22"/>
    <tableColumn id="28" xr3:uid="{00000000-0010-0000-0600-00001C000000}" name="Rec23"/>
    <tableColumn id="29" xr3:uid="{00000000-0010-0000-0600-00001D000000}" name="Rec24"/>
    <tableColumn id="30" xr3:uid="{00000000-0010-0000-0600-00001E000000}" name="Rec25"/>
    <tableColumn id="31" xr3:uid="{00000000-0010-0000-0600-00001F000000}" name="Rec26"/>
    <tableColumn id="32" xr3:uid="{00000000-0010-0000-0600-000020000000}" name="Rec27"/>
    <tableColumn id="33" xr3:uid="{00000000-0010-0000-0600-000021000000}" name="Rec28"/>
    <tableColumn id="34" xr3:uid="{00000000-0010-0000-0600-000022000000}" name="Rec29"/>
    <tableColumn id="35" xr3:uid="{00000000-0010-0000-0600-000023000000}" name="Rec30"/>
    <tableColumn id="36" xr3:uid="{00000000-0010-0000-0600-000024000000}" name="Rec31"/>
    <tableColumn id="37" xr3:uid="{00000000-0010-0000-0600-000025000000}" name="Rec32"/>
    <tableColumn id="38" xr3:uid="{00000000-0010-0000-0600-000026000000}" name="Rec33"/>
    <tableColumn id="39" xr3:uid="{00000000-0010-0000-0600-000027000000}" name="Rec34"/>
    <tableColumn id="40" xr3:uid="{00000000-0010-0000-0600-000028000000}" name="Rec35"/>
    <tableColumn id="41" xr3:uid="{00000000-0010-0000-0600-000029000000}" name="Rec36"/>
    <tableColumn id="42" xr3:uid="{00000000-0010-0000-0600-00002A000000}" name="Rec37"/>
    <tableColumn id="43" xr3:uid="{00000000-0010-0000-0600-00002B000000}" name="Rec38"/>
    <tableColumn id="44" xr3:uid="{00000000-0010-0000-0600-00002C000000}" name="Rec39"/>
    <tableColumn id="45" xr3:uid="{00000000-0010-0000-0600-00002D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CIDSSv4_0" displayName="PCIDSSv4_0" ref="A1:AY326">
  <autoFilter ref="A1:AY326" xr:uid="{00000000-0009-0000-0100-000008000000}"/>
  <tableColumns count="51">
    <tableColumn id="1" xr3:uid="{00000000-0010-0000-0700-000001000000}" name="Id"/>
    <tableColumn id="2" xr3:uid="{00000000-0010-0000-0700-000002000000}" name="Requirements"/>
    <tableColumn id="3" xr3:uid="{00000000-0010-0000-0700-000003000000}" name="Purpose"/>
    <tableColumn id="4" xr3:uid="{00000000-0010-0000-0700-000004000000}" name="GoodPractice"/>
    <tableColumn id="5" xr3:uid="{00000000-0010-0000-0700-000005000000}" name="Definitions"/>
    <tableColumn id="6" xr3:uid="{00000000-0010-0000-0700-000006000000}" name="Examples"/>
    <tableColumn id="7" xr3:uid="{00000000-0010-0000-0700-000007000000}" name="AddtionalInformation"/>
    <tableColumn id="8" xr3:uid="{00000000-0010-0000-0700-000008000000}" name="Customization"/>
    <tableColumn id="9" xr3:uid="{00000000-0010-0000-0700-000009000000}" name="Applicability"/>
    <tableColumn id="10" xr3:uid="{00000000-0010-0000-0700-00000A000000}" name="Audit"/>
    <tableColumn id="11" xr3:uid="{00000000-0010-0000-0700-00000B000000}" name="ImplPct"/>
    <tableColumn id="12" xr3:uid="{00000000-0010-0000-0700-00000C000000}" name="Rec1"/>
    <tableColumn id="13" xr3:uid="{00000000-0010-0000-0700-00000D000000}" name="Rec2"/>
    <tableColumn id="14" xr3:uid="{00000000-0010-0000-0700-00000E000000}" name="Rec3"/>
    <tableColumn id="15" xr3:uid="{00000000-0010-0000-0700-00000F000000}" name="Rec4"/>
    <tableColumn id="16" xr3:uid="{00000000-0010-0000-0700-000010000000}" name="Rec5"/>
    <tableColumn id="17" xr3:uid="{00000000-0010-0000-0700-000011000000}" name="Rec6"/>
    <tableColumn id="18" xr3:uid="{00000000-0010-0000-0700-000012000000}" name="Rec7"/>
    <tableColumn id="19" xr3:uid="{00000000-0010-0000-0700-000013000000}" name="Rec8"/>
    <tableColumn id="20" xr3:uid="{00000000-0010-0000-0700-000014000000}" name="Rec9"/>
    <tableColumn id="21" xr3:uid="{00000000-0010-0000-0700-000015000000}" name="Rec10"/>
    <tableColumn id="22" xr3:uid="{00000000-0010-0000-0700-000016000000}" name="Rec11"/>
    <tableColumn id="23" xr3:uid="{00000000-0010-0000-0700-000017000000}" name="Rec12"/>
    <tableColumn id="24" xr3:uid="{00000000-0010-0000-0700-000018000000}" name="Rec13"/>
    <tableColumn id="25" xr3:uid="{00000000-0010-0000-0700-000019000000}" name="Rec14"/>
    <tableColumn id="26" xr3:uid="{00000000-0010-0000-0700-00001A000000}" name="Rec15"/>
    <tableColumn id="27" xr3:uid="{00000000-0010-0000-0700-00001B000000}" name="Rec16"/>
    <tableColumn id="28" xr3:uid="{00000000-0010-0000-0700-00001C000000}" name="Rec17"/>
    <tableColumn id="29" xr3:uid="{00000000-0010-0000-0700-00001D000000}" name="Rec18"/>
    <tableColumn id="30" xr3:uid="{00000000-0010-0000-0700-00001E000000}" name="Rec19"/>
    <tableColumn id="31" xr3:uid="{00000000-0010-0000-0700-00001F000000}" name="Rec20"/>
    <tableColumn id="32" xr3:uid="{00000000-0010-0000-0700-000020000000}" name="Rec21"/>
    <tableColumn id="33" xr3:uid="{00000000-0010-0000-0700-000021000000}" name="Rec22"/>
    <tableColumn id="34" xr3:uid="{00000000-0010-0000-0700-000022000000}" name="Rec23"/>
    <tableColumn id="35" xr3:uid="{00000000-0010-0000-0700-000023000000}" name="Rec24"/>
    <tableColumn id="36" xr3:uid="{00000000-0010-0000-0700-000024000000}" name="Rec25"/>
    <tableColumn id="37" xr3:uid="{00000000-0010-0000-0700-000025000000}" name="Rec26"/>
    <tableColumn id="38" xr3:uid="{00000000-0010-0000-0700-000026000000}" name="Rec27"/>
    <tableColumn id="39" xr3:uid="{00000000-0010-0000-0700-000027000000}" name="Rec28"/>
    <tableColumn id="40" xr3:uid="{00000000-0010-0000-0700-000028000000}" name="Rec29"/>
    <tableColumn id="41" xr3:uid="{00000000-0010-0000-0700-000029000000}" name="Rec30"/>
    <tableColumn id="42" xr3:uid="{00000000-0010-0000-0700-00002A000000}" name="Rec31"/>
    <tableColumn id="43" xr3:uid="{00000000-0010-0000-0700-00002B000000}" name="Rec32"/>
    <tableColumn id="44" xr3:uid="{00000000-0010-0000-0700-00002C000000}" name="Rec33"/>
    <tableColumn id="45" xr3:uid="{00000000-0010-0000-0700-00002D000000}" name="Rec34"/>
    <tableColumn id="46" xr3:uid="{00000000-0010-0000-0700-00002E000000}" name="Rec35"/>
    <tableColumn id="47" xr3:uid="{00000000-0010-0000-0700-00002F000000}" name="Rec36"/>
    <tableColumn id="48" xr3:uid="{00000000-0010-0000-0700-000030000000}" name="Rec37"/>
    <tableColumn id="49" xr3:uid="{00000000-0010-0000-0700-000031000000}" name="Rec38"/>
    <tableColumn id="50" xr3:uid="{00000000-0010-0000-0700-000032000000}" name="Rec39"/>
    <tableColumn id="51" xr3:uid="{00000000-0010-0000-07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611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477</v>
      </c>
    </row>
    <row r="3" spans="2:3" ht="15" customHeight="1" x14ac:dyDescent="0.35"/>
    <row r="4" spans="2:3" ht="58" x14ac:dyDescent="0.35">
      <c r="B4" s="20" t="s">
        <v>478</v>
      </c>
      <c r="C4" s="21" t="s">
        <v>479</v>
      </c>
    </row>
    <row r="5" spans="2:3" x14ac:dyDescent="0.35">
      <c r="C5" s="21" t="s">
        <v>480</v>
      </c>
    </row>
    <row r="6" spans="2:3" x14ac:dyDescent="0.35">
      <c r="C6" s="18" t="s">
        <v>481</v>
      </c>
    </row>
    <row r="7" spans="2:3" ht="10" customHeight="1" x14ac:dyDescent="0.35"/>
    <row r="8" spans="2:3" ht="232" x14ac:dyDescent="0.35">
      <c r="B8" s="22" t="s">
        <v>482</v>
      </c>
      <c r="C8" s="21" t="s">
        <v>483</v>
      </c>
    </row>
    <row r="9" spans="2:3" ht="10" customHeight="1" x14ac:dyDescent="0.35"/>
    <row r="10" spans="2:3" ht="35" customHeight="1" x14ac:dyDescent="0.35">
      <c r="B10" s="22" t="s">
        <v>484</v>
      </c>
      <c r="C10" s="21" t="s">
        <v>485</v>
      </c>
    </row>
    <row r="11" spans="2:3" ht="75" customHeight="1" x14ac:dyDescent="0.35">
      <c r="B11" s="18" t="s">
        <v>25</v>
      </c>
      <c r="C11" s="21" t="s">
        <v>486</v>
      </c>
    </row>
    <row r="12" spans="2:3" ht="47" customHeight="1" x14ac:dyDescent="0.35">
      <c r="B12" s="18" t="s">
        <v>25</v>
      </c>
      <c r="C12" s="21" t="s">
        <v>487</v>
      </c>
    </row>
    <row r="13" spans="2:3" ht="35" customHeight="1" x14ac:dyDescent="0.35">
      <c r="B13" s="18" t="s">
        <v>25</v>
      </c>
      <c r="C13" s="21" t="s">
        <v>488</v>
      </c>
    </row>
    <row r="14" spans="2:3" ht="32" customHeight="1" x14ac:dyDescent="0.35">
      <c r="B14" s="18" t="s">
        <v>25</v>
      </c>
      <c r="C14" s="21" t="s">
        <v>489</v>
      </c>
    </row>
    <row r="15" spans="2:3" ht="30" customHeight="1" x14ac:dyDescent="0.35">
      <c r="B15" s="18" t="s">
        <v>25</v>
      </c>
      <c r="C15" s="21" t="s">
        <v>490</v>
      </c>
    </row>
    <row r="16" spans="2:3" ht="10" customHeight="1" x14ac:dyDescent="0.35"/>
    <row r="17" spans="1:3" ht="145" customHeight="1" x14ac:dyDescent="0.35">
      <c r="B17" s="22" t="s">
        <v>491</v>
      </c>
      <c r="C17" s="21" t="s">
        <v>492</v>
      </c>
    </row>
    <row r="18" spans="1:3" ht="10" customHeight="1" x14ac:dyDescent="0.35"/>
    <row r="19" spans="1:3" ht="3" customHeight="1" x14ac:dyDescent="0.35">
      <c r="B19" s="23"/>
      <c r="C19" s="23"/>
    </row>
    <row r="20" spans="1:3" ht="12" customHeight="1" x14ac:dyDescent="0.35"/>
    <row r="21" spans="1:3" ht="35" customHeight="1" x14ac:dyDescent="0.35">
      <c r="A21" s="25"/>
      <c r="B21" s="26" t="s">
        <v>493</v>
      </c>
      <c r="C21" s="27" t="s">
        <v>494</v>
      </c>
    </row>
    <row r="22" spans="1:3" ht="18" customHeight="1" x14ac:dyDescent="0.35">
      <c r="A22" s="25"/>
      <c r="B22" s="25" t="s">
        <v>25</v>
      </c>
      <c r="C22" s="27" t="s">
        <v>495</v>
      </c>
    </row>
    <row r="23" spans="1:3" ht="18" customHeight="1" x14ac:dyDescent="0.35">
      <c r="A23" s="25"/>
      <c r="B23" s="25" t="s">
        <v>25</v>
      </c>
      <c r="C23" s="27" t="s">
        <v>496</v>
      </c>
    </row>
    <row r="24" spans="1:3" ht="18" customHeight="1" x14ac:dyDescent="0.35">
      <c r="A24" s="25"/>
      <c r="B24" s="25" t="s">
        <v>25</v>
      </c>
      <c r="C24" s="27" t="s">
        <v>497</v>
      </c>
    </row>
    <row r="25" spans="1:3" ht="18" customHeight="1" x14ac:dyDescent="0.35">
      <c r="A25" s="25"/>
      <c r="B25" s="25" t="s">
        <v>25</v>
      </c>
      <c r="C25" s="27" t="s">
        <v>498</v>
      </c>
    </row>
    <row r="26" spans="1:3" ht="18" customHeight="1" x14ac:dyDescent="0.35">
      <c r="A26" s="25"/>
      <c r="B26" s="25" t="s">
        <v>25</v>
      </c>
      <c r="C26" s="27" t="s">
        <v>499</v>
      </c>
    </row>
    <row r="27" spans="1:3" ht="18" customHeight="1" x14ac:dyDescent="0.35">
      <c r="A27" s="25"/>
      <c r="B27" s="25" t="s">
        <v>25</v>
      </c>
      <c r="C27" s="27" t="s">
        <v>500</v>
      </c>
    </row>
    <row r="28" spans="1:3" ht="18" customHeight="1" x14ac:dyDescent="0.35">
      <c r="A28" s="25"/>
      <c r="B28" s="25" t="s">
        <v>25</v>
      </c>
      <c r="C28" s="27" t="s">
        <v>501</v>
      </c>
    </row>
    <row r="29" spans="1:3" ht="18" customHeight="1" x14ac:dyDescent="0.35">
      <c r="A29" s="25"/>
      <c r="B29" s="25" t="s">
        <v>25</v>
      </c>
      <c r="C29" s="27" t="s">
        <v>502</v>
      </c>
    </row>
    <row r="30" spans="1:3" ht="44" customHeight="1" x14ac:dyDescent="0.35">
      <c r="A30" s="25"/>
      <c r="B30" s="25" t="s">
        <v>25</v>
      </c>
      <c r="C30" s="28" t="s">
        <v>503</v>
      </c>
    </row>
    <row r="31" spans="1:3" ht="10" customHeight="1" x14ac:dyDescent="0.35"/>
    <row r="32" spans="1:3" ht="3" customHeight="1" x14ac:dyDescent="0.35">
      <c r="B32" s="23"/>
      <c r="C32" s="23"/>
    </row>
    <row r="33" spans="2:3" ht="12" customHeight="1" x14ac:dyDescent="0.35"/>
    <row r="34" spans="2:3" ht="24" customHeight="1" x14ac:dyDescent="0.35">
      <c r="B34" s="29" t="s">
        <v>504</v>
      </c>
      <c r="C34" s="30" t="s">
        <v>505</v>
      </c>
    </row>
    <row r="35" spans="2:3" ht="18.5" x14ac:dyDescent="0.35">
      <c r="B35" s="29" t="s">
        <v>506</v>
      </c>
      <c r="C35" s="31" t="s">
        <v>507</v>
      </c>
    </row>
    <row r="36" spans="2:3" ht="27" customHeight="1" x14ac:dyDescent="0.35">
      <c r="B36" s="32" t="s">
        <v>508</v>
      </c>
      <c r="C36" s="24" t="s">
        <v>509</v>
      </c>
    </row>
    <row r="37" spans="2:3" x14ac:dyDescent="0.35">
      <c r="B37" s="29" t="s">
        <v>510</v>
      </c>
      <c r="C37" s="33" t="s">
        <v>511</v>
      </c>
    </row>
    <row r="38" spans="2:3" x14ac:dyDescent="0.35">
      <c r="B38" s="29" t="s">
        <v>512</v>
      </c>
      <c r="C38" s="33" t="s">
        <v>513</v>
      </c>
    </row>
    <row r="39" spans="2:3" ht="10" customHeight="1" x14ac:dyDescent="0.35"/>
    <row r="40" spans="2:3" ht="43.5" x14ac:dyDescent="0.35">
      <c r="B40" s="29" t="s">
        <v>514</v>
      </c>
      <c r="C40" s="34" t="s">
        <v>515</v>
      </c>
    </row>
    <row r="42" spans="2:3" ht="43.5" x14ac:dyDescent="0.35">
      <c r="B42" s="29" t="s">
        <v>516</v>
      </c>
      <c r="C42" s="21" t="s">
        <v>517</v>
      </c>
    </row>
    <row r="43" spans="2:3" ht="10" customHeight="1" x14ac:dyDescent="0.35"/>
    <row r="44" spans="2:3" x14ac:dyDescent="0.35">
      <c r="B44" s="29" t="s">
        <v>518</v>
      </c>
      <c r="C44" s="35" t="s">
        <v>519</v>
      </c>
    </row>
    <row r="45" spans="2:3" ht="72.5" x14ac:dyDescent="0.35">
      <c r="C45" s="21" t="s">
        <v>520</v>
      </c>
    </row>
    <row r="47" spans="2:3" x14ac:dyDescent="0.35">
      <c r="C47" s="35" t="s">
        <v>521</v>
      </c>
    </row>
    <row r="48" spans="2:3" ht="87" x14ac:dyDescent="0.35">
      <c r="C48" s="21" t="s">
        <v>522</v>
      </c>
    </row>
    <row r="50" spans="2:3" x14ac:dyDescent="0.35">
      <c r="C50" s="35" t="s">
        <v>523</v>
      </c>
    </row>
    <row r="51" spans="2:3" ht="116" x14ac:dyDescent="0.35">
      <c r="C51" s="21" t="s">
        <v>524</v>
      </c>
    </row>
    <row r="53" spans="2:3" x14ac:dyDescent="0.35">
      <c r="C53" s="35" t="s">
        <v>525</v>
      </c>
    </row>
    <row r="54" spans="2:3" ht="130.5" x14ac:dyDescent="0.35">
      <c r="C54" s="21" t="s">
        <v>526</v>
      </c>
    </row>
    <row r="55" spans="2:3" ht="10" customHeight="1" x14ac:dyDescent="0.35"/>
    <row r="56" spans="2:3" ht="3" customHeight="1" x14ac:dyDescent="0.35">
      <c r="B56" s="23"/>
      <c r="C56" s="23"/>
    </row>
    <row r="57" spans="2:3" ht="12" customHeight="1" x14ac:dyDescent="0.35"/>
    <row r="58" spans="2:3" ht="130.5" x14ac:dyDescent="0.35">
      <c r="B58" s="20" t="s">
        <v>527</v>
      </c>
      <c r="C58" s="21" t="s">
        <v>528</v>
      </c>
    </row>
    <row r="59" spans="2:3" ht="6" customHeight="1" x14ac:dyDescent="0.35"/>
    <row r="60" spans="2:3" ht="217.5" x14ac:dyDescent="0.35">
      <c r="C60" s="21" t="s">
        <v>529</v>
      </c>
    </row>
    <row r="61" spans="2:3" ht="6" customHeight="1" x14ac:dyDescent="0.35"/>
    <row r="62" spans="2:3" ht="43.5" x14ac:dyDescent="0.35">
      <c r="C62" s="21" t="s">
        <v>530</v>
      </c>
    </row>
    <row r="63" spans="2:3" ht="10" customHeight="1" x14ac:dyDescent="0.35"/>
    <row r="64" spans="2:3" ht="3" customHeight="1" x14ac:dyDescent="0.35">
      <c r="B64" s="23"/>
      <c r="C64" s="23"/>
    </row>
    <row r="65" spans="2:3" ht="12" customHeight="1" x14ac:dyDescent="0.35"/>
    <row r="66" spans="2:3" ht="145" x14ac:dyDescent="0.35">
      <c r="B66" s="20" t="s">
        <v>531</v>
      </c>
      <c r="C66" s="21" t="s">
        <v>532</v>
      </c>
    </row>
    <row r="67" spans="2:3" ht="6" customHeight="1" x14ac:dyDescent="0.35"/>
    <row r="68" spans="2:3" ht="203" x14ac:dyDescent="0.35">
      <c r="C68" s="21" t="s">
        <v>533</v>
      </c>
    </row>
    <row r="69" spans="2:3" ht="6" customHeight="1" x14ac:dyDescent="0.35"/>
    <row r="70" spans="2:3" ht="43.5" x14ac:dyDescent="0.35">
      <c r="C70" s="21" t="s">
        <v>534</v>
      </c>
    </row>
    <row r="71" spans="2:3" ht="10" customHeight="1" x14ac:dyDescent="0.35"/>
    <row r="72" spans="2:3" ht="3" customHeight="1" x14ac:dyDescent="0.35">
      <c r="B72" s="23"/>
      <c r="C72" s="23"/>
    </row>
    <row r="73" spans="2:3" ht="12" customHeight="1" x14ac:dyDescent="0.35"/>
    <row r="74" spans="2:3" ht="101.5" x14ac:dyDescent="0.35">
      <c r="B74" s="20" t="s">
        <v>535</v>
      </c>
      <c r="C74" s="21" t="s">
        <v>536</v>
      </c>
    </row>
    <row r="75" spans="2:3" ht="6" customHeight="1" x14ac:dyDescent="0.35"/>
    <row r="76" spans="2:3" ht="145" x14ac:dyDescent="0.35">
      <c r="C76" s="21" t="s">
        <v>537</v>
      </c>
    </row>
    <row r="77" spans="2:3" ht="6" customHeight="1" x14ac:dyDescent="0.35"/>
    <row r="78" spans="2:3" ht="43.5" x14ac:dyDescent="0.35">
      <c r="C78" s="21" t="s">
        <v>538</v>
      </c>
    </row>
    <row r="79" spans="2:3" ht="10" customHeight="1" x14ac:dyDescent="0.35"/>
    <row r="80" spans="2:3" ht="3" customHeight="1" x14ac:dyDescent="0.35">
      <c r="B80" s="23"/>
      <c r="C80" s="23"/>
    </row>
    <row r="81" spans="2:3" ht="12" customHeight="1" x14ac:dyDescent="0.35"/>
    <row r="82" spans="2:3" ht="26" customHeight="1" x14ac:dyDescent="0.35">
      <c r="B82" s="36" t="s">
        <v>539</v>
      </c>
    </row>
    <row r="83" spans="2:3" ht="8" customHeight="1" x14ac:dyDescent="0.35"/>
    <row r="84" spans="2:3" ht="20" customHeight="1" x14ac:dyDescent="0.35">
      <c r="B84" s="29" t="s">
        <v>540</v>
      </c>
      <c r="C84" s="37" t="s">
        <v>541</v>
      </c>
    </row>
    <row r="85" spans="2:3" ht="116" x14ac:dyDescent="0.35">
      <c r="C85" s="21" t="s">
        <v>542</v>
      </c>
    </row>
    <row r="86" spans="2:3" ht="10" customHeight="1" x14ac:dyDescent="0.35"/>
    <row r="87" spans="2:3" ht="20" customHeight="1" x14ac:dyDescent="0.35">
      <c r="B87" s="29" t="s">
        <v>543</v>
      </c>
      <c r="C87" s="37" t="s">
        <v>544</v>
      </c>
    </row>
    <row r="88" spans="2:3" ht="116" x14ac:dyDescent="0.35">
      <c r="C88" s="21" t="s">
        <v>545</v>
      </c>
    </row>
    <row r="89" spans="2:3" ht="10" customHeight="1" x14ac:dyDescent="0.35"/>
    <row r="90" spans="2:3" ht="20" customHeight="1" x14ac:dyDescent="0.35">
      <c r="B90" s="29" t="s">
        <v>546</v>
      </c>
      <c r="C90" s="37" t="s">
        <v>547</v>
      </c>
    </row>
    <row r="91" spans="2:3" ht="130.5" x14ac:dyDescent="0.35">
      <c r="C91" s="21" t="s">
        <v>548</v>
      </c>
    </row>
    <row r="92" spans="2:3" ht="10" customHeight="1" x14ac:dyDescent="0.35"/>
    <row r="93" spans="2:3" ht="20" customHeight="1" x14ac:dyDescent="0.35">
      <c r="B93" s="29" t="s">
        <v>549</v>
      </c>
      <c r="C93" s="37" t="s">
        <v>550</v>
      </c>
    </row>
    <row r="94" spans="2:3" ht="130.5" x14ac:dyDescent="0.35">
      <c r="C94" s="21" t="s">
        <v>551</v>
      </c>
    </row>
    <row r="95" spans="2:3" ht="10" customHeight="1" x14ac:dyDescent="0.35"/>
    <row r="96" spans="2:3" ht="20" customHeight="1" x14ac:dyDescent="0.35">
      <c r="B96" s="29" t="s">
        <v>552</v>
      </c>
      <c r="C96" s="37" t="s">
        <v>553</v>
      </c>
    </row>
    <row r="97" spans="2:3" ht="116" x14ac:dyDescent="0.35">
      <c r="C97" s="21" t="s">
        <v>554</v>
      </c>
    </row>
    <row r="98" spans="2:3" ht="10" customHeight="1" x14ac:dyDescent="0.35"/>
    <row r="99" spans="2:3" ht="20" customHeight="1" x14ac:dyDescent="0.35">
      <c r="B99" s="29" t="s">
        <v>555</v>
      </c>
      <c r="C99" s="37" t="s">
        <v>556</v>
      </c>
    </row>
    <row r="100" spans="2:3" ht="130.5" x14ac:dyDescent="0.35">
      <c r="C100" s="21" t="s">
        <v>557</v>
      </c>
    </row>
    <row r="101" spans="2:3" ht="10" customHeight="1" x14ac:dyDescent="0.35"/>
    <row r="104" spans="2:3" ht="32" customHeight="1" x14ac:dyDescent="0.35">
      <c r="B104" s="232" t="s">
        <v>476</v>
      </c>
      <c r="C104" s="232"/>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29" t="s">
        <v>1</v>
      </c>
      <c r="B1" s="230" t="s">
        <v>3169</v>
      </c>
      <c r="C1" s="230" t="s">
        <v>3170</v>
      </c>
      <c r="D1" s="230" t="s">
        <v>3171</v>
      </c>
      <c r="E1" s="230" t="s">
        <v>3172</v>
      </c>
      <c r="F1" s="230" t="s">
        <v>2300</v>
      </c>
      <c r="G1" s="230" t="s">
        <v>3173</v>
      </c>
      <c r="H1" s="230" t="s">
        <v>3174</v>
      </c>
      <c r="I1" s="230" t="s">
        <v>3175</v>
      </c>
      <c r="J1" s="230" t="s">
        <v>13</v>
      </c>
      <c r="K1" s="230" t="s">
        <v>724</v>
      </c>
      <c r="L1" s="230" t="s">
        <v>725</v>
      </c>
      <c r="M1" s="230" t="s">
        <v>726</v>
      </c>
      <c r="N1" s="230" t="s">
        <v>727</v>
      </c>
      <c r="O1" s="230" t="s">
        <v>728</v>
      </c>
      <c r="P1" s="230" t="s">
        <v>729</v>
      </c>
      <c r="Q1" s="230" t="s">
        <v>730</v>
      </c>
      <c r="R1" s="230" t="s">
        <v>731</v>
      </c>
      <c r="S1" s="230" t="s">
        <v>732</v>
      </c>
      <c r="T1" s="230" t="s">
        <v>733</v>
      </c>
      <c r="U1" s="230" t="s">
        <v>734</v>
      </c>
      <c r="V1" s="230" t="s">
        <v>735</v>
      </c>
      <c r="W1" s="230" t="s">
        <v>736</v>
      </c>
      <c r="X1" s="230" t="s">
        <v>737</v>
      </c>
      <c r="Y1" s="230" t="s">
        <v>738</v>
      </c>
      <c r="Z1" s="230" t="s">
        <v>739</v>
      </c>
      <c r="AA1" s="230" t="s">
        <v>740</v>
      </c>
      <c r="AB1" s="230" t="s">
        <v>741</v>
      </c>
      <c r="AC1" s="230" t="s">
        <v>742</v>
      </c>
      <c r="AD1" s="230" t="s">
        <v>743</v>
      </c>
      <c r="AE1" s="230" t="s">
        <v>744</v>
      </c>
      <c r="AF1" s="230" t="s">
        <v>745</v>
      </c>
      <c r="AG1" s="230" t="s">
        <v>746</v>
      </c>
      <c r="AH1" s="230" t="s">
        <v>747</v>
      </c>
      <c r="AI1" s="230" t="s">
        <v>748</v>
      </c>
      <c r="AJ1" s="230" t="s">
        <v>749</v>
      </c>
      <c r="AK1" s="230" t="s">
        <v>750</v>
      </c>
      <c r="AL1" s="230" t="s">
        <v>751</v>
      </c>
      <c r="AM1" s="230" t="s">
        <v>752</v>
      </c>
      <c r="AN1" s="230" t="s">
        <v>753</v>
      </c>
      <c r="AO1" s="230" t="s">
        <v>754</v>
      </c>
      <c r="AP1" s="230" t="s">
        <v>755</v>
      </c>
      <c r="AQ1" s="230" t="s">
        <v>756</v>
      </c>
      <c r="AR1" s="230" t="s">
        <v>757</v>
      </c>
      <c r="AS1" s="230" t="s">
        <v>758</v>
      </c>
      <c r="AT1" s="230" t="s">
        <v>759</v>
      </c>
      <c r="AU1" s="230" t="s">
        <v>760</v>
      </c>
      <c r="AV1" s="230" t="s">
        <v>761</v>
      </c>
      <c r="AW1" s="230" t="s">
        <v>762</v>
      </c>
      <c r="AX1" s="230" t="s">
        <v>763</v>
      </c>
      <c r="AY1" s="231" t="s">
        <v>764</v>
      </c>
    </row>
    <row r="2" spans="1:51" ht="60" customHeight="1" outlineLevel="1" x14ac:dyDescent="0.35">
      <c r="A2" s="221" t="s">
        <v>3176</v>
      </c>
      <c r="B2" s="209" t="s">
        <v>3177</v>
      </c>
      <c r="C2" s="209"/>
      <c r="D2" s="209"/>
      <c r="E2" s="209"/>
      <c r="F2" s="209"/>
      <c r="G2" s="209"/>
      <c r="H2" s="209"/>
      <c r="I2" s="209"/>
      <c r="J2" s="209"/>
      <c r="K2" s="212" t="str">
        <f>IF(COUNTIF(L2:AY2,"&lt;&gt;")=0,"",SUMPRODUCT(((Recommendations[ImplStatus]="Implemented")+(Recommendations[ImplStatus]="Compensated"))*ISNUMBER(MATCH(Recommendations[Id],L2:AY2,0)))/COUNTIF(L2:AY2,"&lt;&gt;"))</f>
        <v/>
      </c>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25"/>
    </row>
    <row r="3" spans="1:51" ht="60" customHeight="1" outlineLevel="1" x14ac:dyDescent="0.35">
      <c r="A3" s="222" t="s">
        <v>18</v>
      </c>
      <c r="B3" s="210" t="s">
        <v>3178</v>
      </c>
      <c r="C3" s="210"/>
      <c r="D3" s="210"/>
      <c r="E3" s="210"/>
      <c r="F3" s="210"/>
      <c r="G3" s="210"/>
      <c r="H3" s="210"/>
      <c r="I3" s="210"/>
      <c r="J3" s="210"/>
      <c r="K3" s="213" t="str">
        <f>IF(COUNTIF(L3:AY3,"&lt;&gt;")=0,"",SUMPRODUCT(((Recommendations[ImplStatus]="Implemented")+(Recommendations[ImplStatus]="Compensated"))*ISNUMBER(MATCH(Recommendations[Id],L3:AY3,0)))/COUNTIF(L3:AY3,"&lt;&gt;"))</f>
        <v/>
      </c>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26"/>
    </row>
    <row r="4" spans="1:51" ht="60" customHeight="1" x14ac:dyDescent="0.35">
      <c r="A4" s="223" t="s">
        <v>3179</v>
      </c>
      <c r="B4" s="211" t="s">
        <v>3180</v>
      </c>
      <c r="C4" s="211" t="s">
        <v>3181</v>
      </c>
      <c r="D4" s="211" t="s">
        <v>3182</v>
      </c>
      <c r="E4" s="211" t="s">
        <v>3183</v>
      </c>
      <c r="F4" s="211" t="s">
        <v>25</v>
      </c>
      <c r="G4" s="211" t="s">
        <v>25</v>
      </c>
      <c r="H4" s="211" t="s">
        <v>3184</v>
      </c>
      <c r="I4" s="211" t="s">
        <v>25</v>
      </c>
      <c r="J4" s="211" t="s">
        <v>3185</v>
      </c>
      <c r="K4" s="214" t="str">
        <f>IF(COUNTIF(L4:AY4,"&lt;&gt;")=0,"",SUMPRODUCT(((Recommendations[ImplStatus]="Implemented")+(Recommendations[ImplStatus]="Compensated"))*ISNUMBER(MATCH(Recommendations[Id],L4:AY4,0)))/COUNTIF(L4:AY4,"&lt;&gt;"))</f>
        <v/>
      </c>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27"/>
    </row>
    <row r="5" spans="1:51" ht="60" customHeight="1" x14ac:dyDescent="0.35">
      <c r="A5" s="223" t="s">
        <v>3186</v>
      </c>
      <c r="B5" s="211" t="s">
        <v>3187</v>
      </c>
      <c r="C5" s="211" t="s">
        <v>3188</v>
      </c>
      <c r="D5" s="211" t="s">
        <v>3189</v>
      </c>
      <c r="E5" s="211" t="s">
        <v>3190</v>
      </c>
      <c r="F5" s="211" t="s">
        <v>3191</v>
      </c>
      <c r="G5" s="211" t="s">
        <v>25</v>
      </c>
      <c r="H5" s="211" t="s">
        <v>3192</v>
      </c>
      <c r="I5" s="211" t="s">
        <v>25</v>
      </c>
      <c r="J5" s="211" t="s">
        <v>3193</v>
      </c>
      <c r="K5" s="214" t="str">
        <f>IF(COUNTIF(L5:AY5,"&lt;&gt;")=0,"",SUMPRODUCT(((Recommendations[ImplStatus]="Implemented")+(Recommendations[ImplStatus]="Compensated"))*ISNUMBER(MATCH(Recommendations[Id],L5:AY5,0)))/COUNTIF(L5:AY5,"&lt;&gt;"))</f>
        <v/>
      </c>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27"/>
    </row>
    <row r="6" spans="1:51" ht="60" customHeight="1" outlineLevel="1" x14ac:dyDescent="0.35">
      <c r="A6" s="222" t="s">
        <v>31</v>
      </c>
      <c r="B6" s="210" t="s">
        <v>3194</v>
      </c>
      <c r="C6" s="210"/>
      <c r="D6" s="210"/>
      <c r="E6" s="210"/>
      <c r="F6" s="210"/>
      <c r="G6" s="210"/>
      <c r="H6" s="210"/>
      <c r="I6" s="210"/>
      <c r="J6" s="210"/>
      <c r="K6" s="213" t="str">
        <f>IF(COUNTIF(L6:AY6,"&lt;&gt;")=0,"",SUMPRODUCT(((Recommendations[ImplStatus]="Implemented")+(Recommendations[ImplStatus]="Compensated"))*ISNUMBER(MATCH(Recommendations[Id],L6:AY6,0)))/COUNTIF(L6:AY6,"&lt;&gt;"))</f>
        <v/>
      </c>
      <c r="L6" s="216"/>
      <c r="M6" s="216"/>
      <c r="N6" s="216"/>
      <c r="O6" s="216"/>
      <c r="P6" s="216"/>
      <c r="Q6" s="216"/>
      <c r="R6" s="216"/>
      <c r="S6" s="216"/>
      <c r="T6" s="216"/>
      <c r="U6" s="216"/>
      <c r="V6" s="216"/>
      <c r="W6" s="216"/>
      <c r="X6" s="216"/>
      <c r="Y6" s="216"/>
      <c r="Z6" s="216"/>
      <c r="AA6" s="216"/>
      <c r="AB6" s="216"/>
      <c r="AC6" s="216"/>
      <c r="AD6" s="216"/>
      <c r="AE6" s="216"/>
      <c r="AF6" s="216"/>
      <c r="AG6" s="216"/>
      <c r="AH6" s="216"/>
      <c r="AI6" s="216"/>
      <c r="AJ6" s="216"/>
      <c r="AK6" s="216"/>
      <c r="AL6" s="216"/>
      <c r="AM6" s="216"/>
      <c r="AN6" s="216"/>
      <c r="AO6" s="216"/>
      <c r="AP6" s="216"/>
      <c r="AQ6" s="216"/>
      <c r="AR6" s="216"/>
      <c r="AS6" s="216"/>
      <c r="AT6" s="216"/>
      <c r="AU6" s="216"/>
      <c r="AV6" s="216"/>
      <c r="AW6" s="216"/>
      <c r="AX6" s="216"/>
      <c r="AY6" s="226"/>
    </row>
    <row r="7" spans="1:51" ht="60" customHeight="1" x14ac:dyDescent="0.35">
      <c r="A7" s="223" t="s">
        <v>3195</v>
      </c>
      <c r="B7" s="211" t="s">
        <v>3196</v>
      </c>
      <c r="C7" s="211" t="s">
        <v>3197</v>
      </c>
      <c r="D7" s="211" t="s">
        <v>3198</v>
      </c>
      <c r="E7" s="211" t="s">
        <v>3190</v>
      </c>
      <c r="F7" s="211" t="s">
        <v>3199</v>
      </c>
      <c r="G7" s="211" t="s">
        <v>25</v>
      </c>
      <c r="H7" s="211" t="s">
        <v>3200</v>
      </c>
      <c r="I7" s="211" t="s">
        <v>25</v>
      </c>
      <c r="J7" s="211" t="s">
        <v>3201</v>
      </c>
      <c r="K7" s="214" t="str">
        <f>IF(COUNTIF(L7:AY7,"&lt;&gt;")=0,"",SUMPRODUCT(((Recommendations[ImplStatus]="Implemented")+(Recommendations[ImplStatus]="Compensated"))*ISNUMBER(MATCH(Recommendations[Id],L7:AY7,0)))/COUNTIF(L7:AY7,"&lt;&gt;"))</f>
        <v/>
      </c>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27"/>
    </row>
    <row r="8" spans="1:51" ht="60" customHeight="1" x14ac:dyDescent="0.35">
      <c r="A8" s="223" t="s">
        <v>3202</v>
      </c>
      <c r="B8" s="211" t="s">
        <v>3203</v>
      </c>
      <c r="C8" s="211" t="s">
        <v>3204</v>
      </c>
      <c r="D8" s="211" t="s">
        <v>3205</v>
      </c>
      <c r="E8" s="211" t="s">
        <v>25</v>
      </c>
      <c r="F8" s="211" t="s">
        <v>25</v>
      </c>
      <c r="G8" s="211" t="s">
        <v>25</v>
      </c>
      <c r="H8" s="211" t="s">
        <v>3206</v>
      </c>
      <c r="I8" s="211" t="s">
        <v>3207</v>
      </c>
      <c r="J8" s="211" t="s">
        <v>3208</v>
      </c>
      <c r="K8" s="214" t="str">
        <f>IF(COUNTIF(L8:AY8,"&lt;&gt;")=0,"",SUMPRODUCT(((Recommendations[ImplStatus]="Implemented")+(Recommendations[ImplStatus]="Compensated"))*ISNUMBER(MATCH(Recommendations[Id],L8:AY8,0)))/COUNTIF(L8:AY8,"&lt;&gt;"))</f>
        <v/>
      </c>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27"/>
    </row>
    <row r="9" spans="1:51" ht="60" customHeight="1" x14ac:dyDescent="0.35">
      <c r="A9" s="223" t="s">
        <v>3209</v>
      </c>
      <c r="B9" s="211" t="s">
        <v>3210</v>
      </c>
      <c r="C9" s="211" t="s">
        <v>3211</v>
      </c>
      <c r="D9" s="211" t="s">
        <v>3212</v>
      </c>
      <c r="E9" s="211" t="s">
        <v>25</v>
      </c>
      <c r="F9" s="211" t="s">
        <v>25</v>
      </c>
      <c r="G9" s="211" t="s">
        <v>25</v>
      </c>
      <c r="H9" s="211" t="s">
        <v>3213</v>
      </c>
      <c r="I9" s="211" t="s">
        <v>3214</v>
      </c>
      <c r="J9" s="211" t="s">
        <v>3215</v>
      </c>
      <c r="K9" s="214" t="str">
        <f>IF(COUNTIF(L9:AY9,"&lt;&gt;")=0,"",SUMPRODUCT(((Recommendations[ImplStatus]="Implemented")+(Recommendations[ImplStatus]="Compensated"))*ISNUMBER(MATCH(Recommendations[Id],L9:AY9,0)))/COUNTIF(L9:AY9,"&lt;&gt;"))</f>
        <v/>
      </c>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27"/>
    </row>
    <row r="10" spans="1:51" ht="60" customHeight="1" x14ac:dyDescent="0.35">
      <c r="A10" s="223" t="s">
        <v>3216</v>
      </c>
      <c r="B10" s="211" t="s">
        <v>3217</v>
      </c>
      <c r="C10" s="211" t="s">
        <v>3218</v>
      </c>
      <c r="D10" s="211" t="s">
        <v>3219</v>
      </c>
      <c r="E10" s="211" t="s">
        <v>25</v>
      </c>
      <c r="F10" s="211" t="s">
        <v>25</v>
      </c>
      <c r="G10" s="211" t="s">
        <v>25</v>
      </c>
      <c r="H10" s="211" t="s">
        <v>3220</v>
      </c>
      <c r="I10" s="211" t="s">
        <v>3221</v>
      </c>
      <c r="J10" s="211" t="s">
        <v>3222</v>
      </c>
      <c r="K10" s="214" t="str">
        <f>IF(COUNTIF(L10:AY10,"&lt;&gt;")=0,"",SUMPRODUCT(((Recommendations[ImplStatus]="Implemented")+(Recommendations[ImplStatus]="Compensated"))*ISNUMBER(MATCH(Recommendations[Id],L10:AY10,0)))/COUNTIF(L10:AY10,"&lt;&gt;"))</f>
        <v/>
      </c>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27"/>
    </row>
    <row r="11" spans="1:51" ht="60" customHeight="1" x14ac:dyDescent="0.35">
      <c r="A11" s="223" t="s">
        <v>3223</v>
      </c>
      <c r="B11" s="211" t="s">
        <v>3224</v>
      </c>
      <c r="C11" s="211" t="s">
        <v>3225</v>
      </c>
      <c r="D11" s="211" t="s">
        <v>3226</v>
      </c>
      <c r="E11" s="211" t="s">
        <v>25</v>
      </c>
      <c r="F11" s="211" t="s">
        <v>25</v>
      </c>
      <c r="G11" s="211" t="s">
        <v>25</v>
      </c>
      <c r="H11" s="211" t="s">
        <v>3227</v>
      </c>
      <c r="I11" s="211" t="s">
        <v>25</v>
      </c>
      <c r="J11" s="211" t="s">
        <v>3228</v>
      </c>
      <c r="K11" s="214" t="str">
        <f>IF(COUNTIF(L11:AY11,"&lt;&gt;")=0,"",SUMPRODUCT(((Recommendations[ImplStatus]="Implemented")+(Recommendations[ImplStatus]="Compensated"))*ISNUMBER(MATCH(Recommendations[Id],L11:AY11,0)))/COUNTIF(L11:AY11,"&lt;&gt;"))</f>
        <v/>
      </c>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27"/>
    </row>
    <row r="12" spans="1:51" ht="60" customHeight="1" x14ac:dyDescent="0.35">
      <c r="A12" s="223" t="s">
        <v>3229</v>
      </c>
      <c r="B12" s="211" t="s">
        <v>3230</v>
      </c>
      <c r="C12" s="211" t="s">
        <v>3231</v>
      </c>
      <c r="D12" s="211" t="s">
        <v>3232</v>
      </c>
      <c r="E12" s="211" t="s">
        <v>25</v>
      </c>
      <c r="F12" s="211" t="s">
        <v>25</v>
      </c>
      <c r="G12" s="211" t="s">
        <v>3233</v>
      </c>
      <c r="H12" s="211" t="s">
        <v>3234</v>
      </c>
      <c r="I12" s="211" t="s">
        <v>25</v>
      </c>
      <c r="J12" s="211" t="s">
        <v>3235</v>
      </c>
      <c r="K12" s="214" t="str">
        <f>IF(COUNTIF(L12:AY12,"&lt;&gt;")=0,"",SUMPRODUCT(((Recommendations[ImplStatus]="Implemented")+(Recommendations[ImplStatus]="Compensated"))*ISNUMBER(MATCH(Recommendations[Id],L12:AY12,0)))/COUNTIF(L12:AY12,"&lt;&gt;"))</f>
        <v/>
      </c>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27"/>
    </row>
    <row r="13" spans="1:51" ht="60" customHeight="1" x14ac:dyDescent="0.35">
      <c r="A13" s="223" t="s">
        <v>3236</v>
      </c>
      <c r="B13" s="211" t="s">
        <v>3237</v>
      </c>
      <c r="C13" s="211" t="s">
        <v>3238</v>
      </c>
      <c r="D13" s="211" t="s">
        <v>3239</v>
      </c>
      <c r="E13" s="211" t="s">
        <v>25</v>
      </c>
      <c r="F13" s="211" t="s">
        <v>25</v>
      </c>
      <c r="G13" s="211" t="s">
        <v>25</v>
      </c>
      <c r="H13" s="211" t="s">
        <v>3240</v>
      </c>
      <c r="I13" s="211" t="s">
        <v>25</v>
      </c>
      <c r="J13" s="211" t="s">
        <v>3241</v>
      </c>
      <c r="K13" s="214" t="str">
        <f>IF(COUNTIF(L13:AY13,"&lt;&gt;")=0,"",SUMPRODUCT(((Recommendations[ImplStatus]="Implemented")+(Recommendations[ImplStatus]="Compensated"))*ISNUMBER(MATCH(Recommendations[Id],L13:AY13,0)))/COUNTIF(L13:AY13,"&lt;&gt;"))</f>
        <v/>
      </c>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27"/>
    </row>
    <row r="14" spans="1:51" ht="60" customHeight="1" x14ac:dyDescent="0.35">
      <c r="A14" s="223" t="s">
        <v>3242</v>
      </c>
      <c r="B14" s="211" t="s">
        <v>3243</v>
      </c>
      <c r="C14" s="211" t="s">
        <v>3244</v>
      </c>
      <c r="D14" s="211" t="s">
        <v>3245</v>
      </c>
      <c r="E14" s="211" t="s">
        <v>25</v>
      </c>
      <c r="F14" s="211" t="s">
        <v>3246</v>
      </c>
      <c r="G14" s="211" t="s">
        <v>25</v>
      </c>
      <c r="H14" s="211" t="s">
        <v>3247</v>
      </c>
      <c r="I14" s="211" t="s">
        <v>3248</v>
      </c>
      <c r="J14" s="211" t="s">
        <v>3249</v>
      </c>
      <c r="K14" s="214" t="str">
        <f>IF(COUNTIF(L14:AY14,"&lt;&gt;")=0,"",SUMPRODUCT(((Recommendations[ImplStatus]="Implemented")+(Recommendations[ImplStatus]="Compensated"))*ISNUMBER(MATCH(Recommendations[Id],L14:AY14,0)))/COUNTIF(L14:AY14,"&lt;&gt;"))</f>
        <v/>
      </c>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27"/>
    </row>
    <row r="15" spans="1:51" ht="60" customHeight="1" outlineLevel="1" x14ac:dyDescent="0.35">
      <c r="A15" s="222" t="s">
        <v>37</v>
      </c>
      <c r="B15" s="210" t="s">
        <v>3250</v>
      </c>
      <c r="C15" s="210"/>
      <c r="D15" s="210"/>
      <c r="E15" s="210"/>
      <c r="F15" s="210"/>
      <c r="G15" s="210"/>
      <c r="H15" s="210"/>
      <c r="I15" s="210"/>
      <c r="J15" s="210"/>
      <c r="K15" s="213" t="str">
        <f>IF(COUNTIF(L15:AY15,"&lt;&gt;")=0,"",SUMPRODUCT(((Recommendations[ImplStatus]="Implemented")+(Recommendations[ImplStatus]="Compensated"))*ISNUMBER(MATCH(Recommendations[Id],L15:AY15,0)))/COUNTIF(L15:AY15,"&lt;&gt;"))</f>
        <v/>
      </c>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26"/>
    </row>
    <row r="16" spans="1:51" ht="60" customHeight="1" x14ac:dyDescent="0.35">
      <c r="A16" s="223" t="s">
        <v>3251</v>
      </c>
      <c r="B16" s="211" t="s">
        <v>3252</v>
      </c>
      <c r="C16" s="211" t="s">
        <v>3253</v>
      </c>
      <c r="D16" s="211" t="s">
        <v>3245</v>
      </c>
      <c r="E16" s="211" t="s">
        <v>25</v>
      </c>
      <c r="F16" s="211" t="s">
        <v>3254</v>
      </c>
      <c r="G16" s="211" t="s">
        <v>25</v>
      </c>
      <c r="H16" s="211" t="s">
        <v>3255</v>
      </c>
      <c r="I16" s="211" t="s">
        <v>25</v>
      </c>
      <c r="J16" s="211" t="s">
        <v>3256</v>
      </c>
      <c r="K16" s="214">
        <f>IF(COUNTIF(L16:AY16,"&lt;&gt;")=0,"",SUMPRODUCT(((Recommendations[ImplStatus]="Implemented")+(Recommendations[ImplStatus]="Compensated"))*ISNUMBER(MATCH(Recommendations[Id],L16:AY16,0)))/COUNTIF(L16:AY16,"&lt;&gt;"))</f>
        <v>0</v>
      </c>
      <c r="L16" s="217" t="s">
        <v>444</v>
      </c>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27"/>
    </row>
    <row r="17" spans="1:51" ht="60" customHeight="1" x14ac:dyDescent="0.35">
      <c r="A17" s="223" t="s">
        <v>3257</v>
      </c>
      <c r="B17" s="211" t="s">
        <v>3258</v>
      </c>
      <c r="C17" s="211" t="s">
        <v>3259</v>
      </c>
      <c r="D17" s="211" t="s">
        <v>3260</v>
      </c>
      <c r="E17" s="211" t="s">
        <v>25</v>
      </c>
      <c r="F17" s="211" t="s">
        <v>3254</v>
      </c>
      <c r="G17" s="211" t="s">
        <v>25</v>
      </c>
      <c r="H17" s="211" t="s">
        <v>3261</v>
      </c>
      <c r="I17" s="211" t="s">
        <v>25</v>
      </c>
      <c r="J17" s="211" t="s">
        <v>3262</v>
      </c>
      <c r="K17" s="214">
        <f>IF(COUNTIF(L17:AY17,"&lt;&gt;")=0,"",SUMPRODUCT(((Recommendations[ImplStatus]="Implemented")+(Recommendations[ImplStatus]="Compensated"))*ISNUMBER(MATCH(Recommendations[Id],L17:AY17,0)))/COUNTIF(L17:AY17,"&lt;&gt;"))</f>
        <v>0</v>
      </c>
      <c r="L17" s="217" t="s">
        <v>444</v>
      </c>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27"/>
    </row>
    <row r="18" spans="1:51" ht="60" customHeight="1" x14ac:dyDescent="0.35">
      <c r="A18" s="223" t="s">
        <v>3263</v>
      </c>
      <c r="B18" s="211" t="s">
        <v>3264</v>
      </c>
      <c r="C18" s="211" t="s">
        <v>3265</v>
      </c>
      <c r="D18" s="211" t="s">
        <v>25</v>
      </c>
      <c r="E18" s="211" t="s">
        <v>25</v>
      </c>
      <c r="F18" s="211" t="s">
        <v>25</v>
      </c>
      <c r="G18" s="211" t="s">
        <v>25</v>
      </c>
      <c r="H18" s="211" t="s">
        <v>3266</v>
      </c>
      <c r="I18" s="211" t="s">
        <v>25</v>
      </c>
      <c r="J18" s="211" t="s">
        <v>3267</v>
      </c>
      <c r="K18" s="214" t="str">
        <f>IF(COUNTIF(L18:AY18,"&lt;&gt;")=0,"",SUMPRODUCT(((Recommendations[ImplStatus]="Implemented")+(Recommendations[ImplStatus]="Compensated"))*ISNUMBER(MATCH(Recommendations[Id],L18:AY18,0)))/COUNTIF(L18:AY18,"&lt;&gt;"))</f>
        <v/>
      </c>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27"/>
    </row>
    <row r="19" spans="1:51" ht="60" customHeight="1" outlineLevel="1" x14ac:dyDescent="0.35">
      <c r="A19" s="222" t="s">
        <v>44</v>
      </c>
      <c r="B19" s="210" t="s">
        <v>3268</v>
      </c>
      <c r="C19" s="210"/>
      <c r="D19" s="210"/>
      <c r="E19" s="210"/>
      <c r="F19" s="210"/>
      <c r="G19" s="210"/>
      <c r="H19" s="210"/>
      <c r="I19" s="210"/>
      <c r="J19" s="210"/>
      <c r="K19" s="213" t="str">
        <f>IF(COUNTIF(L19:AY19,"&lt;&gt;")=0,"",SUMPRODUCT(((Recommendations[ImplStatus]="Implemented")+(Recommendations[ImplStatus]="Compensated"))*ISNUMBER(MATCH(Recommendations[Id],L19:AY19,0)))/COUNTIF(L19:AY19,"&lt;&gt;"))</f>
        <v/>
      </c>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26"/>
    </row>
    <row r="20" spans="1:51" ht="60" customHeight="1" x14ac:dyDescent="0.35">
      <c r="A20" s="223" t="s">
        <v>3269</v>
      </c>
      <c r="B20" s="211" t="s">
        <v>3270</v>
      </c>
      <c r="C20" s="211" t="s">
        <v>3271</v>
      </c>
      <c r="D20" s="211" t="s">
        <v>3272</v>
      </c>
      <c r="E20" s="211" t="s">
        <v>25</v>
      </c>
      <c r="F20" s="211" t="s">
        <v>3273</v>
      </c>
      <c r="G20" s="211" t="s">
        <v>25</v>
      </c>
      <c r="H20" s="211" t="s">
        <v>3274</v>
      </c>
      <c r="I20" s="211" t="s">
        <v>25</v>
      </c>
      <c r="J20" s="211" t="s">
        <v>3275</v>
      </c>
      <c r="K20" s="214" t="str">
        <f>IF(COUNTIF(L20:AY20,"&lt;&gt;")=0,"",SUMPRODUCT(((Recommendations[ImplStatus]="Implemented")+(Recommendations[ImplStatus]="Compensated"))*ISNUMBER(MATCH(Recommendations[Id],L20:AY20,0)))/COUNTIF(L20:AY20,"&lt;&gt;"))</f>
        <v/>
      </c>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27"/>
    </row>
    <row r="21" spans="1:51" ht="60" customHeight="1" x14ac:dyDescent="0.35">
      <c r="A21" s="223" t="s">
        <v>3276</v>
      </c>
      <c r="B21" s="211" t="s">
        <v>3277</v>
      </c>
      <c r="C21" s="211" t="s">
        <v>3278</v>
      </c>
      <c r="D21" s="211" t="s">
        <v>3279</v>
      </c>
      <c r="E21" s="211" t="s">
        <v>3280</v>
      </c>
      <c r="F21" s="211" t="s">
        <v>25</v>
      </c>
      <c r="G21" s="211" t="s">
        <v>25</v>
      </c>
      <c r="H21" s="211" t="s">
        <v>3281</v>
      </c>
      <c r="I21" s="211" t="s">
        <v>3282</v>
      </c>
      <c r="J21" s="211" t="s">
        <v>3283</v>
      </c>
      <c r="K21" s="214" t="str">
        <f>IF(COUNTIF(L21:AY21,"&lt;&gt;")=0,"",SUMPRODUCT(((Recommendations[ImplStatus]="Implemented")+(Recommendations[ImplStatus]="Compensated"))*ISNUMBER(MATCH(Recommendations[Id],L21:AY21,0)))/COUNTIF(L21:AY21,"&lt;&gt;"))</f>
        <v/>
      </c>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27"/>
    </row>
    <row r="22" spans="1:51" ht="60" customHeight="1" x14ac:dyDescent="0.35">
      <c r="A22" s="223" t="s">
        <v>3284</v>
      </c>
      <c r="B22" s="211" t="s">
        <v>3285</v>
      </c>
      <c r="C22" s="211" t="s">
        <v>3286</v>
      </c>
      <c r="D22" s="211" t="s">
        <v>3287</v>
      </c>
      <c r="E22" s="211" t="s">
        <v>25</v>
      </c>
      <c r="F22" s="211" t="s">
        <v>3288</v>
      </c>
      <c r="G22" s="211" t="s">
        <v>25</v>
      </c>
      <c r="H22" s="211" t="s">
        <v>3289</v>
      </c>
      <c r="I22" s="211" t="s">
        <v>25</v>
      </c>
      <c r="J22" s="211" t="s">
        <v>3290</v>
      </c>
      <c r="K22" s="214" t="str">
        <f>IF(COUNTIF(L22:AY22,"&lt;&gt;")=0,"",SUMPRODUCT(((Recommendations[ImplStatus]="Implemented")+(Recommendations[ImplStatus]="Compensated"))*ISNUMBER(MATCH(Recommendations[Id],L22:AY22,0)))/COUNTIF(L22:AY22,"&lt;&gt;"))</f>
        <v/>
      </c>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27"/>
    </row>
    <row r="23" spans="1:51" ht="60" customHeight="1" x14ac:dyDescent="0.35">
      <c r="A23" s="223" t="s">
        <v>3291</v>
      </c>
      <c r="B23" s="211" t="s">
        <v>3292</v>
      </c>
      <c r="C23" s="211" t="s">
        <v>3293</v>
      </c>
      <c r="D23" s="211" t="s">
        <v>3294</v>
      </c>
      <c r="E23" s="211" t="s">
        <v>25</v>
      </c>
      <c r="F23" s="211" t="s">
        <v>25</v>
      </c>
      <c r="G23" s="211" t="s">
        <v>25</v>
      </c>
      <c r="H23" s="211" t="s">
        <v>3295</v>
      </c>
      <c r="I23" s="211" t="s">
        <v>3296</v>
      </c>
      <c r="J23" s="211" t="s">
        <v>3297</v>
      </c>
      <c r="K23" s="214" t="str">
        <f>IF(COUNTIF(L23:AY23,"&lt;&gt;")=0,"",SUMPRODUCT(((Recommendations[ImplStatus]="Implemented")+(Recommendations[ImplStatus]="Compensated"))*ISNUMBER(MATCH(Recommendations[Id],L23:AY23,0)))/COUNTIF(L23:AY23,"&lt;&gt;"))</f>
        <v/>
      </c>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27"/>
    </row>
    <row r="24" spans="1:51" ht="60" customHeight="1" x14ac:dyDescent="0.35">
      <c r="A24" s="223" t="s">
        <v>3298</v>
      </c>
      <c r="B24" s="211" t="s">
        <v>3299</v>
      </c>
      <c r="C24" s="211" t="s">
        <v>3300</v>
      </c>
      <c r="D24" s="211" t="s">
        <v>3294</v>
      </c>
      <c r="E24" s="211" t="s">
        <v>25</v>
      </c>
      <c r="F24" s="211" t="s">
        <v>3301</v>
      </c>
      <c r="G24" s="211" t="s">
        <v>25</v>
      </c>
      <c r="H24" s="211" t="s">
        <v>3302</v>
      </c>
      <c r="I24" s="211" t="s">
        <v>25</v>
      </c>
      <c r="J24" s="211" t="s">
        <v>3303</v>
      </c>
      <c r="K24" s="214">
        <f>IF(COUNTIF(L24:AY24,"&lt;&gt;")=0,"",SUMPRODUCT(((Recommendations[ImplStatus]="Implemented")+(Recommendations[ImplStatus]="Compensated"))*ISNUMBER(MATCH(Recommendations[Id],L24:AY24,0)))/COUNTIF(L24:AY24,"&lt;&gt;"))</f>
        <v>0</v>
      </c>
      <c r="L24" s="217" t="s">
        <v>146</v>
      </c>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27"/>
    </row>
    <row r="25" spans="1:51" ht="60" customHeight="1" outlineLevel="1" x14ac:dyDescent="0.35">
      <c r="A25" s="222" t="s">
        <v>50</v>
      </c>
      <c r="B25" s="210" t="s">
        <v>3304</v>
      </c>
      <c r="C25" s="210"/>
      <c r="D25" s="210"/>
      <c r="E25" s="210"/>
      <c r="F25" s="210"/>
      <c r="G25" s="210"/>
      <c r="H25" s="210"/>
      <c r="I25" s="210"/>
      <c r="J25" s="210"/>
      <c r="K25" s="213" t="str">
        <f>IF(COUNTIF(L25:AY25,"&lt;&gt;")=0,"",SUMPRODUCT(((Recommendations[ImplStatus]="Implemented")+(Recommendations[ImplStatus]="Compensated"))*ISNUMBER(MATCH(Recommendations[Id],L25:AY25,0)))/COUNTIF(L25:AY25,"&lt;&gt;"))</f>
        <v/>
      </c>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6"/>
      <c r="AN25" s="216"/>
      <c r="AO25" s="216"/>
      <c r="AP25" s="216"/>
      <c r="AQ25" s="216"/>
      <c r="AR25" s="216"/>
      <c r="AS25" s="216"/>
      <c r="AT25" s="216"/>
      <c r="AU25" s="216"/>
      <c r="AV25" s="216"/>
      <c r="AW25" s="216"/>
      <c r="AX25" s="216"/>
      <c r="AY25" s="226"/>
    </row>
    <row r="26" spans="1:51" ht="60" customHeight="1" x14ac:dyDescent="0.35">
      <c r="A26" s="223" t="s">
        <v>3305</v>
      </c>
      <c r="B26" s="211" t="s">
        <v>3306</v>
      </c>
      <c r="C26" s="211" t="s">
        <v>3307</v>
      </c>
      <c r="D26" s="211" t="s">
        <v>3308</v>
      </c>
      <c r="E26" s="211" t="s">
        <v>25</v>
      </c>
      <c r="F26" s="211" t="s">
        <v>3309</v>
      </c>
      <c r="G26" s="211" t="s">
        <v>25</v>
      </c>
      <c r="H26" s="211" t="s">
        <v>3310</v>
      </c>
      <c r="I26" s="211" t="s">
        <v>25</v>
      </c>
      <c r="J26" s="211" t="s">
        <v>3311</v>
      </c>
      <c r="K26" s="214" t="str">
        <f>IF(COUNTIF(L26:AY26,"&lt;&gt;")=0,"",SUMPRODUCT(((Recommendations[ImplStatus]="Implemented")+(Recommendations[ImplStatus]="Compensated"))*ISNUMBER(MATCH(Recommendations[Id],L26:AY26,0)))/COUNTIF(L26:AY26,"&lt;&gt;"))</f>
        <v/>
      </c>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27"/>
    </row>
    <row r="27" spans="1:51" ht="60" customHeight="1" outlineLevel="1" x14ac:dyDescent="0.35">
      <c r="A27" s="221" t="s">
        <v>3312</v>
      </c>
      <c r="B27" s="209" t="s">
        <v>3313</v>
      </c>
      <c r="C27" s="209"/>
      <c r="D27" s="209"/>
      <c r="E27" s="209"/>
      <c r="F27" s="209"/>
      <c r="G27" s="209"/>
      <c r="H27" s="209"/>
      <c r="I27" s="209"/>
      <c r="J27" s="209"/>
      <c r="K27" s="212" t="str">
        <f>IF(COUNTIF(L27:AY27,"&lt;&gt;")=0,"",SUMPRODUCT(((Recommendations[ImplStatus]="Implemented")+(Recommendations[ImplStatus]="Compensated"))*ISNUMBER(MATCH(Recommendations[Id],L27:AY27,0)))/COUNTIF(L27:AY27,"&lt;&gt;"))</f>
        <v/>
      </c>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c r="AQ27" s="215"/>
      <c r="AR27" s="215"/>
      <c r="AS27" s="215"/>
      <c r="AT27" s="215"/>
      <c r="AU27" s="215"/>
      <c r="AV27" s="215"/>
      <c r="AW27" s="215"/>
      <c r="AX27" s="215"/>
      <c r="AY27" s="225"/>
    </row>
    <row r="28" spans="1:51" ht="60" customHeight="1" outlineLevel="1" x14ac:dyDescent="0.35">
      <c r="A28" s="222" t="s">
        <v>788</v>
      </c>
      <c r="B28" s="210" t="s">
        <v>3314</v>
      </c>
      <c r="C28" s="210"/>
      <c r="D28" s="210"/>
      <c r="E28" s="210"/>
      <c r="F28" s="210"/>
      <c r="G28" s="210"/>
      <c r="H28" s="210"/>
      <c r="I28" s="210"/>
      <c r="J28" s="210"/>
      <c r="K28" s="213" t="str">
        <f>IF(COUNTIF(L28:AY28,"&lt;&gt;")=0,"",SUMPRODUCT(((Recommendations[ImplStatus]="Implemented")+(Recommendations[ImplStatus]="Compensated"))*ISNUMBER(MATCH(Recommendations[Id],L28:AY28,0)))/COUNTIF(L28:AY28,"&lt;&gt;"))</f>
        <v/>
      </c>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6"/>
      <c r="AN28" s="216"/>
      <c r="AO28" s="216"/>
      <c r="AP28" s="216"/>
      <c r="AQ28" s="216"/>
      <c r="AR28" s="216"/>
      <c r="AS28" s="216"/>
      <c r="AT28" s="216"/>
      <c r="AU28" s="216"/>
      <c r="AV28" s="216"/>
      <c r="AW28" s="216"/>
      <c r="AX28" s="216"/>
      <c r="AY28" s="226"/>
    </row>
    <row r="29" spans="1:51" ht="60" customHeight="1" x14ac:dyDescent="0.35">
      <c r="A29" s="223" t="s">
        <v>68</v>
      </c>
      <c r="B29" s="211" t="s">
        <v>3315</v>
      </c>
      <c r="C29" s="211" t="s">
        <v>3316</v>
      </c>
      <c r="D29" s="211" t="s">
        <v>3317</v>
      </c>
      <c r="E29" s="211" t="s">
        <v>3318</v>
      </c>
      <c r="F29" s="211" t="s">
        <v>25</v>
      </c>
      <c r="G29" s="211" t="s">
        <v>25</v>
      </c>
      <c r="H29" s="211" t="s">
        <v>3319</v>
      </c>
      <c r="I29" s="211" t="s">
        <v>25</v>
      </c>
      <c r="J29" s="211" t="s">
        <v>3320</v>
      </c>
      <c r="K29" s="214" t="str">
        <f>IF(COUNTIF(L29:AY29,"&lt;&gt;")=0,"",SUMPRODUCT(((Recommendations[ImplStatus]="Implemented")+(Recommendations[ImplStatus]="Compensated"))*ISNUMBER(MATCH(Recommendations[Id],L29:AY29,0)))/COUNTIF(L29:AY29,"&lt;&gt;"))</f>
        <v/>
      </c>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17"/>
      <c r="AT29" s="217"/>
      <c r="AU29" s="217"/>
      <c r="AV29" s="217"/>
      <c r="AW29" s="217"/>
      <c r="AX29" s="217"/>
      <c r="AY29" s="227"/>
    </row>
    <row r="30" spans="1:51" ht="60" customHeight="1" x14ac:dyDescent="0.35">
      <c r="A30" s="223" t="s">
        <v>73</v>
      </c>
      <c r="B30" s="211" t="s">
        <v>3321</v>
      </c>
      <c r="C30" s="211" t="s">
        <v>3188</v>
      </c>
      <c r="D30" s="211" t="s">
        <v>3189</v>
      </c>
      <c r="E30" s="211" t="s">
        <v>25</v>
      </c>
      <c r="F30" s="211" t="s">
        <v>3191</v>
      </c>
      <c r="G30" s="211" t="s">
        <v>25</v>
      </c>
      <c r="H30" s="211" t="s">
        <v>3322</v>
      </c>
      <c r="I30" s="211" t="s">
        <v>25</v>
      </c>
      <c r="J30" s="211" t="s">
        <v>3323</v>
      </c>
      <c r="K30" s="214" t="str">
        <f>IF(COUNTIF(L30:AY30,"&lt;&gt;")=0,"",SUMPRODUCT(((Recommendations[ImplStatus]="Implemented")+(Recommendations[ImplStatus]="Compensated"))*ISNUMBER(MATCH(Recommendations[Id],L30:AY30,0)))/COUNTIF(L30:AY30,"&lt;&gt;"))</f>
        <v/>
      </c>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17"/>
      <c r="AX30" s="217"/>
      <c r="AY30" s="227"/>
    </row>
    <row r="31" spans="1:51" ht="60" customHeight="1" outlineLevel="1" x14ac:dyDescent="0.35">
      <c r="A31" s="222" t="s">
        <v>106</v>
      </c>
      <c r="B31" s="210" t="s">
        <v>3324</v>
      </c>
      <c r="C31" s="210"/>
      <c r="D31" s="210"/>
      <c r="E31" s="210"/>
      <c r="F31" s="210"/>
      <c r="G31" s="210"/>
      <c r="H31" s="210"/>
      <c r="I31" s="210"/>
      <c r="J31" s="210"/>
      <c r="K31" s="213" t="str">
        <f>IF(COUNTIF(L31:AY31,"&lt;&gt;")=0,"",SUMPRODUCT(((Recommendations[ImplStatus]="Implemented")+(Recommendations[ImplStatus]="Compensated"))*ISNUMBER(MATCH(Recommendations[Id],L31:AY31,0)))/COUNTIF(L31:AY31,"&lt;&gt;"))</f>
        <v/>
      </c>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26"/>
    </row>
    <row r="32" spans="1:51" ht="60" customHeight="1" x14ac:dyDescent="0.35">
      <c r="A32" s="223" t="s">
        <v>3325</v>
      </c>
      <c r="B32" s="211" t="s">
        <v>3326</v>
      </c>
      <c r="C32" s="211" t="s">
        <v>3327</v>
      </c>
      <c r="D32" s="211" t="s">
        <v>3328</v>
      </c>
      <c r="E32" s="211" t="s">
        <v>25</v>
      </c>
      <c r="F32" s="211" t="s">
        <v>25</v>
      </c>
      <c r="G32" s="211" t="s">
        <v>3329</v>
      </c>
      <c r="H32" s="211" t="s">
        <v>3330</v>
      </c>
      <c r="I32" s="211" t="s">
        <v>25</v>
      </c>
      <c r="J32" s="211" t="s">
        <v>3331</v>
      </c>
      <c r="K32" s="214" t="str">
        <f>IF(COUNTIF(L32:AY32,"&lt;&gt;")=0,"",SUMPRODUCT(((Recommendations[ImplStatus]="Implemented")+(Recommendations[ImplStatus]="Compensated"))*ISNUMBER(MATCH(Recommendations[Id],L32:AY32,0)))/COUNTIF(L32:AY32,"&lt;&gt;"))</f>
        <v/>
      </c>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17"/>
      <c r="AT32" s="217"/>
      <c r="AU32" s="217"/>
      <c r="AV32" s="217"/>
      <c r="AW32" s="217"/>
      <c r="AX32" s="217"/>
      <c r="AY32" s="227"/>
    </row>
    <row r="33" spans="1:51" ht="60" customHeight="1" x14ac:dyDescent="0.35">
      <c r="A33" s="223" t="s">
        <v>3332</v>
      </c>
      <c r="B33" s="211" t="s">
        <v>3333</v>
      </c>
      <c r="C33" s="211" t="s">
        <v>3334</v>
      </c>
      <c r="D33" s="211" t="s">
        <v>3335</v>
      </c>
      <c r="E33" s="211" t="s">
        <v>25</v>
      </c>
      <c r="F33" s="211" t="s">
        <v>3336</v>
      </c>
      <c r="G33" s="211" t="s">
        <v>25</v>
      </c>
      <c r="H33" s="211" t="s">
        <v>3337</v>
      </c>
      <c r="I33" s="211" t="s">
        <v>3338</v>
      </c>
      <c r="J33" s="211" t="s">
        <v>3339</v>
      </c>
      <c r="K33" s="214" t="str">
        <f>IF(COUNTIF(L33:AY33,"&lt;&gt;")=0,"",SUMPRODUCT(((Recommendations[ImplStatus]="Implemented")+(Recommendations[ImplStatus]="Compensated"))*ISNUMBER(MATCH(Recommendations[Id],L33:AY33,0)))/COUNTIF(L33:AY33,"&lt;&gt;"))</f>
        <v/>
      </c>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27"/>
    </row>
    <row r="34" spans="1:51" ht="60" customHeight="1" x14ac:dyDescent="0.35">
      <c r="A34" s="223" t="s">
        <v>3340</v>
      </c>
      <c r="B34" s="211" t="s">
        <v>3341</v>
      </c>
      <c r="C34" s="211" t="s">
        <v>3342</v>
      </c>
      <c r="D34" s="211" t="s">
        <v>3343</v>
      </c>
      <c r="E34" s="211" t="s">
        <v>25</v>
      </c>
      <c r="F34" s="211" t="s">
        <v>25</v>
      </c>
      <c r="G34" s="211" t="s">
        <v>25</v>
      </c>
      <c r="H34" s="211" t="s">
        <v>3344</v>
      </c>
      <c r="I34" s="211" t="s">
        <v>25</v>
      </c>
      <c r="J34" s="211" t="s">
        <v>3345</v>
      </c>
      <c r="K34" s="214" t="str">
        <f>IF(COUNTIF(L34:AY34,"&lt;&gt;")=0,"",SUMPRODUCT(((Recommendations[ImplStatus]="Implemented")+(Recommendations[ImplStatus]="Compensated"))*ISNUMBER(MATCH(Recommendations[Id],L34:AY34,0)))/COUNTIF(L34:AY34,"&lt;&gt;"))</f>
        <v/>
      </c>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27"/>
    </row>
    <row r="35" spans="1:51" ht="60" customHeight="1" x14ac:dyDescent="0.35">
      <c r="A35" s="223" t="s">
        <v>3346</v>
      </c>
      <c r="B35" s="211" t="s">
        <v>3347</v>
      </c>
      <c r="C35" s="211" t="s">
        <v>3348</v>
      </c>
      <c r="D35" s="211" t="s">
        <v>3349</v>
      </c>
      <c r="E35" s="211" t="s">
        <v>25</v>
      </c>
      <c r="F35" s="211" t="s">
        <v>3350</v>
      </c>
      <c r="G35" s="211" t="s">
        <v>25</v>
      </c>
      <c r="H35" s="211" t="s">
        <v>3351</v>
      </c>
      <c r="I35" s="211" t="s">
        <v>25</v>
      </c>
      <c r="J35" s="211" t="s">
        <v>3352</v>
      </c>
      <c r="K35" s="214" t="str">
        <f>IF(COUNTIF(L35:AY35,"&lt;&gt;")=0,"",SUMPRODUCT(((Recommendations[ImplStatus]="Implemented")+(Recommendations[ImplStatus]="Compensated"))*ISNUMBER(MATCH(Recommendations[Id],L35:AY35,0)))/COUNTIF(L35:AY35,"&lt;&gt;"))</f>
        <v/>
      </c>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27"/>
    </row>
    <row r="36" spans="1:51" ht="60" customHeight="1" x14ac:dyDescent="0.35">
      <c r="A36" s="223" t="s">
        <v>3353</v>
      </c>
      <c r="B36" s="211" t="s">
        <v>3354</v>
      </c>
      <c r="C36" s="211" t="s">
        <v>3355</v>
      </c>
      <c r="D36" s="211" t="s">
        <v>3356</v>
      </c>
      <c r="E36" s="211" t="s">
        <v>25</v>
      </c>
      <c r="F36" s="211" t="s">
        <v>25</v>
      </c>
      <c r="G36" s="211" t="s">
        <v>3357</v>
      </c>
      <c r="H36" s="211" t="s">
        <v>3358</v>
      </c>
      <c r="I36" s="211" t="s">
        <v>25</v>
      </c>
      <c r="J36" s="211" t="s">
        <v>3359</v>
      </c>
      <c r="K36" s="214" t="str">
        <f>IF(COUNTIF(L36:AY36,"&lt;&gt;")=0,"",SUMPRODUCT(((Recommendations[ImplStatus]="Implemented")+(Recommendations[ImplStatus]="Compensated"))*ISNUMBER(MATCH(Recommendations[Id],L36:AY36,0)))/COUNTIF(L36:AY36,"&lt;&gt;"))</f>
        <v/>
      </c>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17"/>
      <c r="AX36" s="217"/>
      <c r="AY36" s="227"/>
    </row>
    <row r="37" spans="1:51" ht="60" customHeight="1" x14ac:dyDescent="0.35">
      <c r="A37" s="223" t="s">
        <v>3360</v>
      </c>
      <c r="B37" s="211" t="s">
        <v>3361</v>
      </c>
      <c r="C37" s="211" t="s">
        <v>3362</v>
      </c>
      <c r="D37" s="211" t="s">
        <v>3363</v>
      </c>
      <c r="E37" s="211" t="s">
        <v>25</v>
      </c>
      <c r="F37" s="211" t="s">
        <v>3364</v>
      </c>
      <c r="G37" s="211" t="s">
        <v>3365</v>
      </c>
      <c r="H37" s="211" t="s">
        <v>3366</v>
      </c>
      <c r="I37" s="211" t="s">
        <v>25</v>
      </c>
      <c r="J37" s="211" t="s">
        <v>3367</v>
      </c>
      <c r="K37" s="214" t="str">
        <f>IF(COUNTIF(L37:AY37,"&lt;&gt;")=0,"",SUMPRODUCT(((Recommendations[ImplStatus]="Implemented")+(Recommendations[ImplStatus]="Compensated"))*ISNUMBER(MATCH(Recommendations[Id],L37:AY37,0)))/COUNTIF(L37:AY37,"&lt;&gt;"))</f>
        <v/>
      </c>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17"/>
      <c r="AX37" s="217"/>
      <c r="AY37" s="227"/>
    </row>
    <row r="38" spans="1:51" ht="60" customHeight="1" x14ac:dyDescent="0.35">
      <c r="A38" s="223" t="s">
        <v>3368</v>
      </c>
      <c r="B38" s="211" t="s">
        <v>3369</v>
      </c>
      <c r="C38" s="211" t="s">
        <v>3370</v>
      </c>
      <c r="D38" s="211" t="s">
        <v>3371</v>
      </c>
      <c r="E38" s="211" t="s">
        <v>25</v>
      </c>
      <c r="F38" s="211" t="s">
        <v>3364</v>
      </c>
      <c r="G38" s="211" t="s">
        <v>3372</v>
      </c>
      <c r="H38" s="211" t="s">
        <v>3373</v>
      </c>
      <c r="I38" s="211" t="s">
        <v>3374</v>
      </c>
      <c r="J38" s="211" t="s">
        <v>3375</v>
      </c>
      <c r="K38" s="214" t="str">
        <f>IF(COUNTIF(L38:AY38,"&lt;&gt;")=0,"",SUMPRODUCT(((Recommendations[ImplStatus]="Implemented")+(Recommendations[ImplStatus]="Compensated"))*ISNUMBER(MATCH(Recommendations[Id],L38:AY38,0)))/COUNTIF(L38:AY38,"&lt;&gt;"))</f>
        <v/>
      </c>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7"/>
      <c r="AX38" s="217"/>
      <c r="AY38" s="227"/>
    </row>
    <row r="39" spans="1:51" ht="60" customHeight="1" outlineLevel="1" x14ac:dyDescent="0.35">
      <c r="A39" s="222" t="s">
        <v>112</v>
      </c>
      <c r="B39" s="210" t="s">
        <v>3376</v>
      </c>
      <c r="C39" s="210"/>
      <c r="D39" s="210"/>
      <c r="E39" s="210"/>
      <c r="F39" s="210"/>
      <c r="G39" s="210"/>
      <c r="H39" s="210"/>
      <c r="I39" s="210"/>
      <c r="J39" s="210"/>
      <c r="K39" s="213" t="str">
        <f>IF(COUNTIF(L39:AY39,"&lt;&gt;")=0,"",SUMPRODUCT(((Recommendations[ImplStatus]="Implemented")+(Recommendations[ImplStatus]="Compensated"))*ISNUMBER(MATCH(Recommendations[Id],L39:AY39,0)))/COUNTIF(L39:AY39,"&lt;&gt;"))</f>
        <v/>
      </c>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6"/>
      <c r="AN39" s="216"/>
      <c r="AO39" s="216"/>
      <c r="AP39" s="216"/>
      <c r="AQ39" s="216"/>
      <c r="AR39" s="216"/>
      <c r="AS39" s="216"/>
      <c r="AT39" s="216"/>
      <c r="AU39" s="216"/>
      <c r="AV39" s="216"/>
      <c r="AW39" s="216"/>
      <c r="AX39" s="216"/>
      <c r="AY39" s="226"/>
    </row>
    <row r="40" spans="1:51" ht="60" customHeight="1" x14ac:dyDescent="0.35">
      <c r="A40" s="223" t="s">
        <v>3377</v>
      </c>
      <c r="B40" s="211" t="s">
        <v>3378</v>
      </c>
      <c r="C40" s="211" t="s">
        <v>3379</v>
      </c>
      <c r="D40" s="211" t="s">
        <v>3380</v>
      </c>
      <c r="E40" s="211" t="s">
        <v>25</v>
      </c>
      <c r="F40" s="211" t="s">
        <v>25</v>
      </c>
      <c r="G40" s="211" t="s">
        <v>25</v>
      </c>
      <c r="H40" s="211" t="s">
        <v>3381</v>
      </c>
      <c r="I40" s="211" t="s">
        <v>3382</v>
      </c>
      <c r="J40" s="211" t="s">
        <v>3383</v>
      </c>
      <c r="K40" s="214" t="str">
        <f>IF(COUNTIF(L40:AY40,"&lt;&gt;")=0,"",SUMPRODUCT(((Recommendations[ImplStatus]="Implemented")+(Recommendations[ImplStatus]="Compensated"))*ISNUMBER(MATCH(Recommendations[Id],L40:AY40,0)))/COUNTIF(L40:AY40,"&lt;&gt;"))</f>
        <v/>
      </c>
      <c r="L40" s="217"/>
      <c r="M40" s="217"/>
      <c r="N40" s="217"/>
      <c r="O40" s="217"/>
      <c r="P40" s="217"/>
      <c r="Q40" s="217"/>
      <c r="R40" s="217"/>
      <c r="S40" s="217"/>
      <c r="T40" s="217"/>
      <c r="U40" s="217"/>
      <c r="V40" s="217"/>
      <c r="W40" s="217"/>
      <c r="X40" s="217"/>
      <c r="Y40" s="217"/>
      <c r="Z40" s="217"/>
      <c r="AA40" s="217"/>
      <c r="AB40" s="217"/>
      <c r="AC40" s="217"/>
      <c r="AD40" s="217"/>
      <c r="AE40" s="217"/>
      <c r="AF40" s="217"/>
      <c r="AG40" s="217"/>
      <c r="AH40" s="217"/>
      <c r="AI40" s="217"/>
      <c r="AJ40" s="217"/>
      <c r="AK40" s="217"/>
      <c r="AL40" s="217"/>
      <c r="AM40" s="217"/>
      <c r="AN40" s="217"/>
      <c r="AO40" s="217"/>
      <c r="AP40" s="217"/>
      <c r="AQ40" s="217"/>
      <c r="AR40" s="217"/>
      <c r="AS40" s="217"/>
      <c r="AT40" s="217"/>
      <c r="AU40" s="217"/>
      <c r="AV40" s="217"/>
      <c r="AW40" s="217"/>
      <c r="AX40" s="217"/>
      <c r="AY40" s="227"/>
    </row>
    <row r="41" spans="1:51" ht="60" customHeight="1" x14ac:dyDescent="0.35">
      <c r="A41" s="223" t="s">
        <v>3384</v>
      </c>
      <c r="B41" s="211" t="s">
        <v>3385</v>
      </c>
      <c r="C41" s="211" t="s">
        <v>3386</v>
      </c>
      <c r="D41" s="211" t="s">
        <v>25</v>
      </c>
      <c r="E41" s="211" t="s">
        <v>25</v>
      </c>
      <c r="F41" s="211" t="s">
        <v>25</v>
      </c>
      <c r="G41" s="211" t="s">
        <v>25</v>
      </c>
      <c r="H41" s="211" t="s">
        <v>3387</v>
      </c>
      <c r="I41" s="211" t="s">
        <v>25</v>
      </c>
      <c r="J41" s="211" t="s">
        <v>3388</v>
      </c>
      <c r="K41" s="214">
        <f>IF(COUNTIF(L41:AY41,"&lt;&gt;")=0,"",SUMPRODUCT(((Recommendations[ImplStatus]="Implemented")+(Recommendations[ImplStatus]="Compensated"))*ISNUMBER(MATCH(Recommendations[Id],L41:AY41,0)))/COUNTIF(L41:AY41,"&lt;&gt;"))</f>
        <v>0</v>
      </c>
      <c r="L41" s="217" t="s">
        <v>282</v>
      </c>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17"/>
      <c r="AT41" s="217"/>
      <c r="AU41" s="217"/>
      <c r="AV41" s="217"/>
      <c r="AW41" s="217"/>
      <c r="AX41" s="217"/>
      <c r="AY41" s="227"/>
    </row>
    <row r="42" spans="1:51" ht="60" customHeight="1" outlineLevel="1" x14ac:dyDescent="0.35">
      <c r="A42" s="221" t="s">
        <v>3389</v>
      </c>
      <c r="B42" s="209" t="s">
        <v>3390</v>
      </c>
      <c r="C42" s="209"/>
      <c r="D42" s="209"/>
      <c r="E42" s="209"/>
      <c r="F42" s="209"/>
      <c r="G42" s="209"/>
      <c r="H42" s="209"/>
      <c r="I42" s="209"/>
      <c r="J42" s="209"/>
      <c r="K42" s="212" t="str">
        <f>IF(COUNTIF(L42:AY42,"&lt;&gt;")=0,"",SUMPRODUCT(((Recommendations[ImplStatus]="Implemented")+(Recommendations[ImplStatus]="Compensated"))*ISNUMBER(MATCH(Recommendations[Id],L42:AY42,0)))/COUNTIF(L42:AY42,"&lt;&gt;"))</f>
        <v/>
      </c>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25"/>
    </row>
    <row r="43" spans="1:51" ht="60" customHeight="1" outlineLevel="1" x14ac:dyDescent="0.35">
      <c r="A43" s="222" t="s">
        <v>172</v>
      </c>
      <c r="B43" s="210" t="s">
        <v>3391</v>
      </c>
      <c r="C43" s="210"/>
      <c r="D43" s="210"/>
      <c r="E43" s="210"/>
      <c r="F43" s="210"/>
      <c r="G43" s="210"/>
      <c r="H43" s="210"/>
      <c r="I43" s="210"/>
      <c r="J43" s="210"/>
      <c r="K43" s="213" t="str">
        <f>IF(COUNTIF(L43:AY43,"&lt;&gt;")=0,"",SUMPRODUCT(((Recommendations[ImplStatus]="Implemented")+(Recommendations[ImplStatus]="Compensated"))*ISNUMBER(MATCH(Recommendations[Id],L43:AY43,0)))/COUNTIF(L43:AY43,"&lt;&gt;"))</f>
        <v/>
      </c>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26"/>
    </row>
    <row r="44" spans="1:51" ht="60" customHeight="1" x14ac:dyDescent="0.35">
      <c r="A44" s="223" t="s">
        <v>3392</v>
      </c>
      <c r="B44" s="211" t="s">
        <v>3393</v>
      </c>
      <c r="C44" s="211" t="s">
        <v>3394</v>
      </c>
      <c r="D44" s="211" t="s">
        <v>3395</v>
      </c>
      <c r="E44" s="211" t="s">
        <v>3183</v>
      </c>
      <c r="F44" s="211" t="s">
        <v>25</v>
      </c>
      <c r="G44" s="211" t="s">
        <v>25</v>
      </c>
      <c r="H44" s="211" t="s">
        <v>3396</v>
      </c>
      <c r="I44" s="211" t="s">
        <v>25</v>
      </c>
      <c r="J44" s="211" t="s">
        <v>3397</v>
      </c>
      <c r="K44" s="214" t="str">
        <f>IF(COUNTIF(L44:AY44,"&lt;&gt;")=0,"",SUMPRODUCT(((Recommendations[ImplStatus]="Implemented")+(Recommendations[ImplStatus]="Compensated"))*ISNUMBER(MATCH(Recommendations[Id],L44:AY44,0)))/COUNTIF(L44:AY44,"&lt;&gt;"))</f>
        <v/>
      </c>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17"/>
      <c r="AT44" s="217"/>
      <c r="AU44" s="217"/>
      <c r="AV44" s="217"/>
      <c r="AW44" s="217"/>
      <c r="AX44" s="217"/>
      <c r="AY44" s="227"/>
    </row>
    <row r="45" spans="1:51" ht="60" customHeight="1" x14ac:dyDescent="0.35">
      <c r="A45" s="223" t="s">
        <v>3398</v>
      </c>
      <c r="B45" s="211" t="s">
        <v>3399</v>
      </c>
      <c r="C45" s="211" t="s">
        <v>3400</v>
      </c>
      <c r="D45" s="211" t="s">
        <v>3189</v>
      </c>
      <c r="E45" s="211" t="s">
        <v>25</v>
      </c>
      <c r="F45" s="211" t="s">
        <v>3191</v>
      </c>
      <c r="G45" s="211" t="s">
        <v>25</v>
      </c>
      <c r="H45" s="211" t="s">
        <v>3401</v>
      </c>
      <c r="I45" s="211" t="s">
        <v>25</v>
      </c>
      <c r="J45" s="211" t="s">
        <v>3402</v>
      </c>
      <c r="K45" s="214" t="str">
        <f>IF(COUNTIF(L45:AY45,"&lt;&gt;")=0,"",SUMPRODUCT(((Recommendations[ImplStatus]="Implemented")+(Recommendations[ImplStatus]="Compensated"))*ISNUMBER(MATCH(Recommendations[Id],L45:AY45,0)))/COUNTIF(L45:AY45,"&lt;&gt;"))</f>
        <v/>
      </c>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17"/>
      <c r="AU45" s="217"/>
      <c r="AV45" s="217"/>
      <c r="AW45" s="217"/>
      <c r="AX45" s="217"/>
      <c r="AY45" s="227"/>
    </row>
    <row r="46" spans="1:51" ht="60" customHeight="1" outlineLevel="1" x14ac:dyDescent="0.35">
      <c r="A46" s="222" t="s">
        <v>177</v>
      </c>
      <c r="B46" s="210" t="s">
        <v>3403</v>
      </c>
      <c r="C46" s="210"/>
      <c r="D46" s="210"/>
      <c r="E46" s="210"/>
      <c r="F46" s="210"/>
      <c r="G46" s="210"/>
      <c r="H46" s="210"/>
      <c r="I46" s="210"/>
      <c r="J46" s="210"/>
      <c r="K46" s="213" t="str">
        <f>IF(COUNTIF(L46:AY46,"&lt;&gt;")=0,"",SUMPRODUCT(((Recommendations[ImplStatus]="Implemented")+(Recommendations[ImplStatus]="Compensated"))*ISNUMBER(MATCH(Recommendations[Id],L46:AY46,0)))/COUNTIF(L46:AY46,"&lt;&gt;"))</f>
        <v/>
      </c>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26"/>
    </row>
    <row r="47" spans="1:51" ht="60" customHeight="1" x14ac:dyDescent="0.35">
      <c r="A47" s="223" t="s">
        <v>3404</v>
      </c>
      <c r="B47" s="211" t="s">
        <v>3405</v>
      </c>
      <c r="C47" s="211" t="s">
        <v>3406</v>
      </c>
      <c r="D47" s="211" t="s">
        <v>3407</v>
      </c>
      <c r="E47" s="211" t="s">
        <v>25</v>
      </c>
      <c r="F47" s="211" t="s">
        <v>3408</v>
      </c>
      <c r="G47" s="211" t="s">
        <v>3409</v>
      </c>
      <c r="H47" s="211" t="s">
        <v>3410</v>
      </c>
      <c r="I47" s="211" t="s">
        <v>3411</v>
      </c>
      <c r="J47" s="211" t="s">
        <v>3412</v>
      </c>
      <c r="K47" s="214" t="str">
        <f>IF(COUNTIF(L47:AY47,"&lt;&gt;")=0,"",SUMPRODUCT(((Recommendations[ImplStatus]="Implemented")+(Recommendations[ImplStatus]="Compensated"))*ISNUMBER(MATCH(Recommendations[Id],L47:AY47,0)))/COUNTIF(L47:AY47,"&lt;&gt;"))</f>
        <v/>
      </c>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17"/>
      <c r="AT47" s="217"/>
      <c r="AU47" s="217"/>
      <c r="AV47" s="217"/>
      <c r="AW47" s="217"/>
      <c r="AX47" s="217"/>
      <c r="AY47" s="227"/>
    </row>
    <row r="48" spans="1:51" ht="60" customHeight="1" outlineLevel="1" x14ac:dyDescent="0.35">
      <c r="A48" s="222" t="s">
        <v>183</v>
      </c>
      <c r="B48" s="210" t="s">
        <v>3413</v>
      </c>
      <c r="C48" s="210"/>
      <c r="D48" s="210"/>
      <c r="E48" s="210"/>
      <c r="F48" s="210"/>
      <c r="G48" s="210"/>
      <c r="H48" s="210"/>
      <c r="I48" s="210"/>
      <c r="J48" s="210"/>
      <c r="K48" s="213" t="str">
        <f>IF(COUNTIF(L48:AY48,"&lt;&gt;")=0,"",SUMPRODUCT(((Recommendations[ImplStatus]="Implemented")+(Recommendations[ImplStatus]="Compensated"))*ISNUMBER(MATCH(Recommendations[Id],L48:AY48,0)))/COUNTIF(L48:AY48,"&lt;&gt;"))</f>
        <v/>
      </c>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26"/>
    </row>
    <row r="49" spans="1:51" ht="60" customHeight="1" x14ac:dyDescent="0.35">
      <c r="A49" s="223" t="s">
        <v>3414</v>
      </c>
      <c r="B49" s="211" t="s">
        <v>3415</v>
      </c>
      <c r="C49" s="211" t="s">
        <v>3416</v>
      </c>
      <c r="D49" s="211" t="s">
        <v>3417</v>
      </c>
      <c r="E49" s="211" t="s">
        <v>3418</v>
      </c>
      <c r="F49" s="211" t="s">
        <v>25</v>
      </c>
      <c r="G49" s="211" t="s">
        <v>25</v>
      </c>
      <c r="H49" s="211" t="s">
        <v>3419</v>
      </c>
      <c r="I49" s="211" t="s">
        <v>3420</v>
      </c>
      <c r="J49" s="211" t="s">
        <v>3421</v>
      </c>
      <c r="K49" s="214" t="str">
        <f>IF(COUNTIF(L49:AY49,"&lt;&gt;")=0,"",SUMPRODUCT(((Recommendations[ImplStatus]="Implemented")+(Recommendations[ImplStatus]="Compensated"))*ISNUMBER(MATCH(Recommendations[Id],L49:AY49,0)))/COUNTIF(L49:AY49,"&lt;&gt;"))</f>
        <v/>
      </c>
      <c r="L49" s="217"/>
      <c r="M49" s="217"/>
      <c r="N49" s="217"/>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c r="AR49" s="217"/>
      <c r="AS49" s="217"/>
      <c r="AT49" s="217"/>
      <c r="AU49" s="217"/>
      <c r="AV49" s="217"/>
      <c r="AW49" s="217"/>
      <c r="AX49" s="217"/>
      <c r="AY49" s="227"/>
    </row>
    <row r="50" spans="1:51" ht="60" customHeight="1" x14ac:dyDescent="0.35">
      <c r="A50" s="223" t="s">
        <v>3422</v>
      </c>
      <c r="B50" s="211" t="s">
        <v>3423</v>
      </c>
      <c r="C50" s="211" t="s">
        <v>3424</v>
      </c>
      <c r="D50" s="211" t="s">
        <v>25</v>
      </c>
      <c r="E50" s="211" t="s">
        <v>3425</v>
      </c>
      <c r="F50" s="211" t="s">
        <v>3426</v>
      </c>
      <c r="G50" s="211" t="s">
        <v>25</v>
      </c>
      <c r="H50" s="211" t="s">
        <v>3419</v>
      </c>
      <c r="I50" s="211" t="s">
        <v>3427</v>
      </c>
      <c r="J50" s="211" t="s">
        <v>3428</v>
      </c>
      <c r="K50" s="214" t="str">
        <f>IF(COUNTIF(L50:AY50,"&lt;&gt;")=0,"",SUMPRODUCT(((Recommendations[ImplStatus]="Implemented")+(Recommendations[ImplStatus]="Compensated"))*ISNUMBER(MATCH(Recommendations[Id],L50:AY50,0)))/COUNTIF(L50:AY50,"&lt;&gt;"))</f>
        <v/>
      </c>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17"/>
      <c r="AT50" s="217"/>
      <c r="AU50" s="217"/>
      <c r="AV50" s="217"/>
      <c r="AW50" s="217"/>
      <c r="AX50" s="217"/>
      <c r="AY50" s="227"/>
    </row>
    <row r="51" spans="1:51" ht="60" customHeight="1" x14ac:dyDescent="0.35">
      <c r="A51" s="223" t="s">
        <v>3429</v>
      </c>
      <c r="B51" s="211" t="s">
        <v>3430</v>
      </c>
      <c r="C51" s="211" t="s">
        <v>3431</v>
      </c>
      <c r="D51" s="211" t="s">
        <v>25</v>
      </c>
      <c r="E51" s="211" t="s">
        <v>25</v>
      </c>
      <c r="F51" s="211" t="s">
        <v>3432</v>
      </c>
      <c r="G51" s="211" t="s">
        <v>25</v>
      </c>
      <c r="H51" s="211" t="s">
        <v>3419</v>
      </c>
      <c r="I51" s="211" t="s">
        <v>3433</v>
      </c>
      <c r="J51" s="211" t="s">
        <v>3434</v>
      </c>
      <c r="K51" s="214">
        <f>IF(COUNTIF(L51:AY51,"&lt;&gt;")=0,"",SUMPRODUCT(((Recommendations[ImplStatus]="Implemented")+(Recommendations[ImplStatus]="Compensated"))*ISNUMBER(MATCH(Recommendations[Id],L51:AY51,0)))/COUNTIF(L51:AY51,"&lt;&gt;"))</f>
        <v>0</v>
      </c>
      <c r="L51" s="217" t="s">
        <v>18</v>
      </c>
      <c r="M51" s="217" t="s">
        <v>37</v>
      </c>
      <c r="N51" s="217" t="s">
        <v>44</v>
      </c>
      <c r="O51" s="217" t="s">
        <v>61</v>
      </c>
      <c r="P51" s="217" t="s">
        <v>202</v>
      </c>
      <c r="Q51" s="217" t="s">
        <v>245</v>
      </c>
      <c r="R51" s="217" t="s">
        <v>251</v>
      </c>
      <c r="S51" s="217" t="s">
        <v>258</v>
      </c>
      <c r="T51" s="217" t="s">
        <v>268</v>
      </c>
      <c r="U51" s="217" t="s">
        <v>275</v>
      </c>
      <c r="V51" s="217" t="s">
        <v>289</v>
      </c>
      <c r="W51" s="217" t="s">
        <v>305</v>
      </c>
      <c r="X51" s="217" t="s">
        <v>349</v>
      </c>
      <c r="Y51" s="217" t="s">
        <v>354</v>
      </c>
      <c r="Z51" s="217" t="s">
        <v>365</v>
      </c>
      <c r="AA51" s="217" t="s">
        <v>378</v>
      </c>
      <c r="AB51" s="217" t="s">
        <v>384</v>
      </c>
      <c r="AC51" s="217" t="s">
        <v>430</v>
      </c>
      <c r="AD51" s="217" t="s">
        <v>451</v>
      </c>
      <c r="AE51" s="217" t="s">
        <v>458</v>
      </c>
      <c r="AF51" s="217" t="s">
        <v>470</v>
      </c>
      <c r="AG51" s="217"/>
      <c r="AH51" s="217"/>
      <c r="AI51" s="217"/>
      <c r="AJ51" s="217"/>
      <c r="AK51" s="217"/>
      <c r="AL51" s="217"/>
      <c r="AM51" s="217"/>
      <c r="AN51" s="217"/>
      <c r="AO51" s="217"/>
      <c r="AP51" s="217"/>
      <c r="AQ51" s="217"/>
      <c r="AR51" s="217"/>
      <c r="AS51" s="217"/>
      <c r="AT51" s="217"/>
      <c r="AU51" s="217"/>
      <c r="AV51" s="217"/>
      <c r="AW51" s="217"/>
      <c r="AX51" s="217"/>
      <c r="AY51" s="227"/>
    </row>
    <row r="52" spans="1:51" ht="60" customHeight="1" x14ac:dyDescent="0.35">
      <c r="A52" s="223" t="s">
        <v>3435</v>
      </c>
      <c r="B52" s="211" t="s">
        <v>3436</v>
      </c>
      <c r="C52" s="211" t="s">
        <v>3437</v>
      </c>
      <c r="D52" s="211" t="s">
        <v>25</v>
      </c>
      <c r="E52" s="211" t="s">
        <v>25</v>
      </c>
      <c r="F52" s="211" t="s">
        <v>3438</v>
      </c>
      <c r="G52" s="211" t="s">
        <v>25</v>
      </c>
      <c r="H52" s="211" t="s">
        <v>3419</v>
      </c>
      <c r="I52" s="211" t="s">
        <v>3439</v>
      </c>
      <c r="J52" s="211" t="s">
        <v>3440</v>
      </c>
      <c r="K52" s="214" t="str">
        <f>IF(COUNTIF(L52:AY52,"&lt;&gt;")=0,"",SUMPRODUCT(((Recommendations[ImplStatus]="Implemented")+(Recommendations[ImplStatus]="Compensated"))*ISNUMBER(MATCH(Recommendations[Id],L52:AY52,0)))/COUNTIF(L52:AY52,"&lt;&gt;"))</f>
        <v/>
      </c>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17"/>
      <c r="AT52" s="217"/>
      <c r="AU52" s="217"/>
      <c r="AV52" s="217"/>
      <c r="AW52" s="217"/>
      <c r="AX52" s="217"/>
      <c r="AY52" s="227"/>
    </row>
    <row r="53" spans="1:51" ht="60" customHeight="1" x14ac:dyDescent="0.35">
      <c r="A53" s="223" t="s">
        <v>3441</v>
      </c>
      <c r="B53" s="211" t="s">
        <v>3442</v>
      </c>
      <c r="C53" s="211" t="s">
        <v>3443</v>
      </c>
      <c r="D53" s="211" t="s">
        <v>3444</v>
      </c>
      <c r="E53" s="211" t="s">
        <v>3445</v>
      </c>
      <c r="F53" s="211" t="s">
        <v>25</v>
      </c>
      <c r="G53" s="211" t="s">
        <v>25</v>
      </c>
      <c r="H53" s="211" t="s">
        <v>3446</v>
      </c>
      <c r="I53" s="211" t="s">
        <v>25</v>
      </c>
      <c r="J53" s="211" t="s">
        <v>3447</v>
      </c>
      <c r="K53" s="214" t="str">
        <f>IF(COUNTIF(L53:AY53,"&lt;&gt;")=0,"",SUMPRODUCT(((Recommendations[ImplStatus]="Implemented")+(Recommendations[ImplStatus]="Compensated"))*ISNUMBER(MATCH(Recommendations[Id],L53:AY53,0)))/COUNTIF(L53:AY53,"&lt;&gt;"))</f>
        <v/>
      </c>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27"/>
    </row>
    <row r="54" spans="1:51" ht="60" customHeight="1" x14ac:dyDescent="0.35">
      <c r="A54" s="223" t="s">
        <v>3448</v>
      </c>
      <c r="B54" s="211" t="s">
        <v>3449</v>
      </c>
      <c r="C54" s="211" t="s">
        <v>3443</v>
      </c>
      <c r="D54" s="211" t="s">
        <v>3444</v>
      </c>
      <c r="E54" s="211" t="s">
        <v>25</v>
      </c>
      <c r="F54" s="211" t="s">
        <v>25</v>
      </c>
      <c r="G54" s="211" t="s">
        <v>25</v>
      </c>
      <c r="H54" s="211" t="s">
        <v>3450</v>
      </c>
      <c r="I54" s="211" t="s">
        <v>3451</v>
      </c>
      <c r="J54" s="211" t="s">
        <v>3452</v>
      </c>
      <c r="K54" s="214" t="str">
        <f>IF(COUNTIF(L54:AY54,"&lt;&gt;")=0,"",SUMPRODUCT(((Recommendations[ImplStatus]="Implemented")+(Recommendations[ImplStatus]="Compensated"))*ISNUMBER(MATCH(Recommendations[Id],L54:AY54,0)))/COUNTIF(L54:AY54,"&lt;&gt;"))</f>
        <v/>
      </c>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17"/>
      <c r="AX54" s="217"/>
      <c r="AY54" s="227"/>
    </row>
    <row r="55" spans="1:51" ht="60" customHeight="1" outlineLevel="1" x14ac:dyDescent="0.35">
      <c r="A55" s="222" t="s">
        <v>189</v>
      </c>
      <c r="B55" s="210" t="s">
        <v>3453</v>
      </c>
      <c r="C55" s="210"/>
      <c r="D55" s="210"/>
      <c r="E55" s="210"/>
      <c r="F55" s="210"/>
      <c r="G55" s="210"/>
      <c r="H55" s="210"/>
      <c r="I55" s="210"/>
      <c r="J55" s="210"/>
      <c r="K55" s="213" t="str">
        <f>IF(COUNTIF(L55:AY55,"&lt;&gt;")=0,"",SUMPRODUCT(((Recommendations[ImplStatus]="Implemented")+(Recommendations[ImplStatus]="Compensated"))*ISNUMBER(MATCH(Recommendations[Id],L55:AY55,0)))/COUNTIF(L55:AY55,"&lt;&gt;"))</f>
        <v/>
      </c>
      <c r="L55" s="216"/>
      <c r="M55" s="216"/>
      <c r="N55" s="216"/>
      <c r="O55" s="216"/>
      <c r="P55" s="216"/>
      <c r="Q55" s="216"/>
      <c r="R55" s="216"/>
      <c r="S55" s="216"/>
      <c r="T55" s="216"/>
      <c r="U55" s="216"/>
      <c r="V55" s="216"/>
      <c r="W55" s="216"/>
      <c r="X55" s="216"/>
      <c r="Y55" s="216"/>
      <c r="Z55" s="216"/>
      <c r="AA55" s="216"/>
      <c r="AB55" s="216"/>
      <c r="AC55" s="216"/>
      <c r="AD55" s="216"/>
      <c r="AE55" s="216"/>
      <c r="AF55" s="216"/>
      <c r="AG55" s="216"/>
      <c r="AH55" s="216"/>
      <c r="AI55" s="216"/>
      <c r="AJ55" s="216"/>
      <c r="AK55" s="216"/>
      <c r="AL55" s="216"/>
      <c r="AM55" s="216"/>
      <c r="AN55" s="216"/>
      <c r="AO55" s="216"/>
      <c r="AP55" s="216"/>
      <c r="AQ55" s="216"/>
      <c r="AR55" s="216"/>
      <c r="AS55" s="216"/>
      <c r="AT55" s="216"/>
      <c r="AU55" s="216"/>
      <c r="AV55" s="216"/>
      <c r="AW55" s="216"/>
      <c r="AX55" s="216"/>
      <c r="AY55" s="226"/>
    </row>
    <row r="56" spans="1:51" ht="60" customHeight="1" x14ac:dyDescent="0.35">
      <c r="A56" s="223" t="s">
        <v>3454</v>
      </c>
      <c r="B56" s="211" t="s">
        <v>3455</v>
      </c>
      <c r="C56" s="211" t="s">
        <v>3456</v>
      </c>
      <c r="D56" s="211" t="s">
        <v>3457</v>
      </c>
      <c r="E56" s="211" t="s">
        <v>3458</v>
      </c>
      <c r="F56" s="211" t="s">
        <v>25</v>
      </c>
      <c r="G56" s="211" t="s">
        <v>3459</v>
      </c>
      <c r="H56" s="211" t="s">
        <v>25</v>
      </c>
      <c r="I56" s="211" t="s">
        <v>25</v>
      </c>
      <c r="J56" s="211" t="s">
        <v>3460</v>
      </c>
      <c r="K56" s="214" t="str">
        <f>IF(COUNTIF(L56:AY56,"&lt;&gt;")=0,"",SUMPRODUCT(((Recommendations[ImplStatus]="Implemented")+(Recommendations[ImplStatus]="Compensated"))*ISNUMBER(MATCH(Recommendations[Id],L56:AY56,0)))/COUNTIF(L56:AY56,"&lt;&gt;"))</f>
        <v/>
      </c>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17"/>
      <c r="AT56" s="217"/>
      <c r="AU56" s="217"/>
      <c r="AV56" s="217"/>
      <c r="AW56" s="217"/>
      <c r="AX56" s="217"/>
      <c r="AY56" s="227"/>
    </row>
    <row r="57" spans="1:51" ht="60" customHeight="1" x14ac:dyDescent="0.35">
      <c r="A57" s="223" t="s">
        <v>3461</v>
      </c>
      <c r="B57" s="211" t="s">
        <v>3462</v>
      </c>
      <c r="C57" s="211" t="s">
        <v>3463</v>
      </c>
      <c r="D57" s="211" t="s">
        <v>3464</v>
      </c>
      <c r="E57" s="211" t="s">
        <v>3465</v>
      </c>
      <c r="F57" s="211" t="s">
        <v>25</v>
      </c>
      <c r="G57" s="211" t="s">
        <v>3466</v>
      </c>
      <c r="H57" s="211" t="s">
        <v>3467</v>
      </c>
      <c r="I57" s="211" t="s">
        <v>25</v>
      </c>
      <c r="J57" s="211" t="s">
        <v>3468</v>
      </c>
      <c r="K57" s="214" t="str">
        <f>IF(COUNTIF(L57:AY57,"&lt;&gt;")=0,"",SUMPRODUCT(((Recommendations[ImplStatus]="Implemented")+(Recommendations[ImplStatus]="Compensated"))*ISNUMBER(MATCH(Recommendations[Id],L57:AY57,0)))/COUNTIF(L57:AY57,"&lt;&gt;"))</f>
        <v/>
      </c>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17"/>
      <c r="AT57" s="217"/>
      <c r="AU57" s="217"/>
      <c r="AV57" s="217"/>
      <c r="AW57" s="217"/>
      <c r="AX57" s="217"/>
      <c r="AY57" s="227"/>
    </row>
    <row r="58" spans="1:51" ht="60" customHeight="1" outlineLevel="1" x14ac:dyDescent="0.35">
      <c r="A58" s="222" t="s">
        <v>196</v>
      </c>
      <c r="B58" s="210" t="s">
        <v>3469</v>
      </c>
      <c r="C58" s="210"/>
      <c r="D58" s="210"/>
      <c r="E58" s="210"/>
      <c r="F58" s="210"/>
      <c r="G58" s="210"/>
      <c r="H58" s="210"/>
      <c r="I58" s="210"/>
      <c r="J58" s="210"/>
      <c r="K58" s="213" t="str">
        <f>IF(COUNTIF(L58:AY58,"&lt;&gt;")=0,"",SUMPRODUCT(((Recommendations[ImplStatus]="Implemented")+(Recommendations[ImplStatus]="Compensated"))*ISNUMBER(MATCH(Recommendations[Id],L58:AY58,0)))/COUNTIF(L58:AY58,"&lt;&gt;"))</f>
        <v/>
      </c>
      <c r="L58" s="216"/>
      <c r="M58" s="216"/>
      <c r="N58" s="216"/>
      <c r="O58" s="216"/>
      <c r="P58" s="216"/>
      <c r="Q58" s="216"/>
      <c r="R58" s="216"/>
      <c r="S58" s="216"/>
      <c r="T58" s="216"/>
      <c r="U58" s="216"/>
      <c r="V58" s="216"/>
      <c r="W58" s="216"/>
      <c r="X58" s="216"/>
      <c r="Y58" s="216"/>
      <c r="Z58" s="216"/>
      <c r="AA58" s="216"/>
      <c r="AB58" s="216"/>
      <c r="AC58" s="216"/>
      <c r="AD58" s="216"/>
      <c r="AE58" s="216"/>
      <c r="AF58" s="216"/>
      <c r="AG58" s="216"/>
      <c r="AH58" s="216"/>
      <c r="AI58" s="216"/>
      <c r="AJ58" s="216"/>
      <c r="AK58" s="216"/>
      <c r="AL58" s="216"/>
      <c r="AM58" s="216"/>
      <c r="AN58" s="216"/>
      <c r="AO58" s="216"/>
      <c r="AP58" s="216"/>
      <c r="AQ58" s="216"/>
      <c r="AR58" s="216"/>
      <c r="AS58" s="216"/>
      <c r="AT58" s="216"/>
      <c r="AU58" s="216"/>
      <c r="AV58" s="216"/>
      <c r="AW58" s="216"/>
      <c r="AX58" s="216"/>
      <c r="AY58" s="226"/>
    </row>
    <row r="59" spans="1:51" ht="60" customHeight="1" x14ac:dyDescent="0.35">
      <c r="A59" s="223" t="s">
        <v>3470</v>
      </c>
      <c r="B59" s="211" t="s">
        <v>3471</v>
      </c>
      <c r="C59" s="211" t="s">
        <v>3472</v>
      </c>
      <c r="D59" s="211" t="s">
        <v>3473</v>
      </c>
      <c r="E59" s="211" t="s">
        <v>25</v>
      </c>
      <c r="F59" s="211" t="s">
        <v>25</v>
      </c>
      <c r="G59" s="211" t="s">
        <v>3474</v>
      </c>
      <c r="H59" s="211" t="s">
        <v>3475</v>
      </c>
      <c r="I59" s="211" t="s">
        <v>3476</v>
      </c>
      <c r="J59" s="211" t="s">
        <v>3477</v>
      </c>
      <c r="K59" s="214" t="str">
        <f>IF(COUNTIF(L59:AY59,"&lt;&gt;")=0,"",SUMPRODUCT(((Recommendations[ImplStatus]="Implemented")+(Recommendations[ImplStatus]="Compensated"))*ISNUMBER(MATCH(Recommendations[Id],L59:AY59,0)))/COUNTIF(L59:AY59,"&lt;&gt;"))</f>
        <v/>
      </c>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17"/>
      <c r="AT59" s="217"/>
      <c r="AU59" s="217"/>
      <c r="AV59" s="217"/>
      <c r="AW59" s="217"/>
      <c r="AX59" s="217"/>
      <c r="AY59" s="227"/>
    </row>
    <row r="60" spans="1:51" ht="60" customHeight="1" x14ac:dyDescent="0.35">
      <c r="A60" s="223" t="s">
        <v>3478</v>
      </c>
      <c r="B60" s="211" t="s">
        <v>3479</v>
      </c>
      <c r="C60" s="211" t="s">
        <v>3480</v>
      </c>
      <c r="D60" s="211" t="s">
        <v>25</v>
      </c>
      <c r="E60" s="211" t="s">
        <v>3481</v>
      </c>
      <c r="F60" s="211" t="s">
        <v>3482</v>
      </c>
      <c r="G60" s="211" t="s">
        <v>25</v>
      </c>
      <c r="H60" s="211" t="s">
        <v>3483</v>
      </c>
      <c r="I60" s="211" t="s">
        <v>3484</v>
      </c>
      <c r="J60" s="211" t="s">
        <v>3485</v>
      </c>
      <c r="K60" s="214" t="str">
        <f>IF(COUNTIF(L60:AY60,"&lt;&gt;")=0,"",SUMPRODUCT(((Recommendations[ImplStatus]="Implemented")+(Recommendations[ImplStatus]="Compensated"))*ISNUMBER(MATCH(Recommendations[Id],L60:AY60,0)))/COUNTIF(L60:AY60,"&lt;&gt;"))</f>
        <v/>
      </c>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17"/>
      <c r="AU60" s="217"/>
      <c r="AV60" s="217"/>
      <c r="AW60" s="217"/>
      <c r="AX60" s="217"/>
      <c r="AY60" s="227"/>
    </row>
    <row r="61" spans="1:51" ht="60" customHeight="1" x14ac:dyDescent="0.35">
      <c r="A61" s="223" t="s">
        <v>3486</v>
      </c>
      <c r="B61" s="211" t="s">
        <v>3487</v>
      </c>
      <c r="C61" s="211" t="s">
        <v>3488</v>
      </c>
      <c r="D61" s="211" t="s">
        <v>25</v>
      </c>
      <c r="E61" s="211" t="s">
        <v>25</v>
      </c>
      <c r="F61" s="211" t="s">
        <v>25</v>
      </c>
      <c r="G61" s="211" t="s">
        <v>3489</v>
      </c>
      <c r="H61" s="211" t="s">
        <v>3490</v>
      </c>
      <c r="I61" s="211" t="s">
        <v>3491</v>
      </c>
      <c r="J61" s="211" t="s">
        <v>3492</v>
      </c>
      <c r="K61" s="214">
        <f>IF(COUNTIF(L61:AY61,"&lt;&gt;")=0,"",SUMPRODUCT(((Recommendations[ImplStatus]="Implemented")+(Recommendations[ImplStatus]="Compensated"))*ISNUMBER(MATCH(Recommendations[Id],L61:AY61,0)))/COUNTIF(L61:AY61,"&lt;&gt;"))</f>
        <v>0</v>
      </c>
      <c r="L61" s="217" t="s">
        <v>282</v>
      </c>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17"/>
      <c r="AT61" s="217"/>
      <c r="AU61" s="217"/>
      <c r="AV61" s="217"/>
      <c r="AW61" s="217"/>
      <c r="AX61" s="217"/>
      <c r="AY61" s="227"/>
    </row>
    <row r="62" spans="1:51" ht="60" customHeight="1" x14ac:dyDescent="0.35">
      <c r="A62" s="223" t="s">
        <v>3493</v>
      </c>
      <c r="B62" s="211" t="s">
        <v>3494</v>
      </c>
      <c r="C62" s="211" t="s">
        <v>3495</v>
      </c>
      <c r="D62" s="211" t="s">
        <v>3496</v>
      </c>
      <c r="E62" s="211" t="s">
        <v>25</v>
      </c>
      <c r="F62" s="211" t="s">
        <v>25</v>
      </c>
      <c r="G62" s="211" t="s">
        <v>25</v>
      </c>
      <c r="H62" s="211" t="s">
        <v>3497</v>
      </c>
      <c r="I62" s="211" t="s">
        <v>3498</v>
      </c>
      <c r="J62" s="211" t="s">
        <v>3499</v>
      </c>
      <c r="K62" s="214">
        <f>IF(COUNTIF(L62:AY62,"&lt;&gt;")=0,"",SUMPRODUCT(((Recommendations[ImplStatus]="Implemented")+(Recommendations[ImplStatus]="Compensated"))*ISNUMBER(MATCH(Recommendations[Id],L62:AY62,0)))/COUNTIF(L62:AY62,"&lt;&gt;"))</f>
        <v>0</v>
      </c>
      <c r="L62" s="217" t="s">
        <v>282</v>
      </c>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17"/>
      <c r="AT62" s="217"/>
      <c r="AU62" s="217"/>
      <c r="AV62" s="217"/>
      <c r="AW62" s="217"/>
      <c r="AX62" s="217"/>
      <c r="AY62" s="227"/>
    </row>
    <row r="63" spans="1:51" ht="60" customHeight="1" outlineLevel="1" x14ac:dyDescent="0.35">
      <c r="A63" s="222" t="s">
        <v>202</v>
      </c>
      <c r="B63" s="210" t="s">
        <v>3500</v>
      </c>
      <c r="C63" s="210"/>
      <c r="D63" s="210"/>
      <c r="E63" s="210"/>
      <c r="F63" s="210"/>
      <c r="G63" s="210"/>
      <c r="H63" s="210"/>
      <c r="I63" s="210"/>
      <c r="J63" s="210"/>
      <c r="K63" s="213" t="str">
        <f>IF(COUNTIF(L63:AY63,"&lt;&gt;")=0,"",SUMPRODUCT(((Recommendations[ImplStatus]="Implemented")+(Recommendations[ImplStatus]="Compensated"))*ISNUMBER(MATCH(Recommendations[Id],L63:AY63,0)))/COUNTIF(L63:AY63,"&lt;&gt;"))</f>
        <v/>
      </c>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216"/>
      <c r="AV63" s="216"/>
      <c r="AW63" s="216"/>
      <c r="AX63" s="216"/>
      <c r="AY63" s="226"/>
    </row>
    <row r="64" spans="1:51" ht="60" customHeight="1" x14ac:dyDescent="0.35">
      <c r="A64" s="223" t="s">
        <v>3501</v>
      </c>
      <c r="B64" s="211" t="s">
        <v>3502</v>
      </c>
      <c r="C64" s="211" t="s">
        <v>3503</v>
      </c>
      <c r="D64" s="211" t="s">
        <v>3504</v>
      </c>
      <c r="E64" s="211" t="s">
        <v>25</v>
      </c>
      <c r="F64" s="211" t="s">
        <v>25</v>
      </c>
      <c r="G64" s="211" t="s">
        <v>3505</v>
      </c>
      <c r="H64" s="211" t="s">
        <v>3506</v>
      </c>
      <c r="I64" s="211" t="s">
        <v>3507</v>
      </c>
      <c r="J64" s="211" t="s">
        <v>3508</v>
      </c>
      <c r="K64" s="214">
        <f>IF(COUNTIF(L64:AY64,"&lt;&gt;")=0,"",SUMPRODUCT(((Recommendations[ImplStatus]="Implemented")+(Recommendations[ImplStatus]="Compensated"))*ISNUMBER(MATCH(Recommendations[Id],L64:AY64,0)))/COUNTIF(L64:AY64,"&lt;&gt;"))</f>
        <v>0</v>
      </c>
      <c r="L64" s="217" t="s">
        <v>123</v>
      </c>
      <c r="M64" s="217"/>
      <c r="N64" s="217"/>
      <c r="O64" s="217"/>
      <c r="P64" s="217"/>
      <c r="Q64" s="217"/>
      <c r="R64" s="217"/>
      <c r="S64" s="217"/>
      <c r="T64" s="217"/>
      <c r="U64" s="217"/>
      <c r="V64" s="217"/>
      <c r="W64" s="217"/>
      <c r="X64" s="217"/>
      <c r="Y64" s="217"/>
      <c r="Z64" s="217"/>
      <c r="AA64" s="217"/>
      <c r="AB64" s="217"/>
      <c r="AC64" s="217"/>
      <c r="AD64" s="217"/>
      <c r="AE64" s="217"/>
      <c r="AF64" s="217"/>
      <c r="AG64" s="217"/>
      <c r="AH64" s="217"/>
      <c r="AI64" s="217"/>
      <c r="AJ64" s="217"/>
      <c r="AK64" s="217"/>
      <c r="AL64" s="217"/>
      <c r="AM64" s="217"/>
      <c r="AN64" s="217"/>
      <c r="AO64" s="217"/>
      <c r="AP64" s="217"/>
      <c r="AQ64" s="217"/>
      <c r="AR64" s="217"/>
      <c r="AS64" s="217"/>
      <c r="AT64" s="217"/>
      <c r="AU64" s="217"/>
      <c r="AV64" s="217"/>
      <c r="AW64" s="217"/>
      <c r="AX64" s="217"/>
      <c r="AY64" s="227"/>
    </row>
    <row r="65" spans="1:51" ht="60" customHeight="1" x14ac:dyDescent="0.35">
      <c r="A65" s="223" t="s">
        <v>3509</v>
      </c>
      <c r="B65" s="211" t="s">
        <v>3510</v>
      </c>
      <c r="C65" s="211" t="s">
        <v>3511</v>
      </c>
      <c r="D65" s="211" t="s">
        <v>3512</v>
      </c>
      <c r="E65" s="211" t="s">
        <v>25</v>
      </c>
      <c r="F65" s="211" t="s">
        <v>25</v>
      </c>
      <c r="G65" s="211" t="s">
        <v>25</v>
      </c>
      <c r="H65" s="211" t="s">
        <v>3513</v>
      </c>
      <c r="I65" s="211" t="s">
        <v>3514</v>
      </c>
      <c r="J65" s="211" t="s">
        <v>3515</v>
      </c>
      <c r="K65" s="214">
        <f>IF(COUNTIF(L65:AY65,"&lt;&gt;")=0,"",SUMPRODUCT(((Recommendations[ImplStatus]="Implemented")+(Recommendations[ImplStatus]="Compensated"))*ISNUMBER(MATCH(Recommendations[Id],L65:AY65,0)))/COUNTIF(L65:AY65,"&lt;&gt;"))</f>
        <v>0</v>
      </c>
      <c r="L65" s="217" t="s">
        <v>123</v>
      </c>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17"/>
      <c r="AT65" s="217"/>
      <c r="AU65" s="217"/>
      <c r="AV65" s="217"/>
      <c r="AW65" s="217"/>
      <c r="AX65" s="217"/>
      <c r="AY65" s="227"/>
    </row>
    <row r="66" spans="1:51" ht="60" customHeight="1" x14ac:dyDescent="0.35">
      <c r="A66" s="223" t="s">
        <v>3516</v>
      </c>
      <c r="B66" s="211" t="s">
        <v>3517</v>
      </c>
      <c r="C66" s="211" t="s">
        <v>3518</v>
      </c>
      <c r="D66" s="211" t="s">
        <v>3519</v>
      </c>
      <c r="E66" s="211" t="s">
        <v>25</v>
      </c>
      <c r="F66" s="211" t="s">
        <v>25</v>
      </c>
      <c r="G66" s="211" t="s">
        <v>25</v>
      </c>
      <c r="H66" s="211" t="s">
        <v>3520</v>
      </c>
      <c r="I66" s="211" t="s">
        <v>3521</v>
      </c>
      <c r="J66" s="211" t="s">
        <v>3522</v>
      </c>
      <c r="K66" s="214" t="str">
        <f>IF(COUNTIF(L66:AY66,"&lt;&gt;")=0,"",SUMPRODUCT(((Recommendations[ImplStatus]="Implemented")+(Recommendations[ImplStatus]="Compensated"))*ISNUMBER(MATCH(Recommendations[Id],L66:AY66,0)))/COUNTIF(L66:AY66,"&lt;&gt;"))</f>
        <v/>
      </c>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27"/>
    </row>
    <row r="67" spans="1:51" ht="60" customHeight="1" x14ac:dyDescent="0.35">
      <c r="A67" s="223" t="s">
        <v>3523</v>
      </c>
      <c r="B67" s="211" t="s">
        <v>3524</v>
      </c>
      <c r="C67" s="211" t="s">
        <v>3525</v>
      </c>
      <c r="D67" s="211" t="s">
        <v>3526</v>
      </c>
      <c r="E67" s="211" t="s">
        <v>25</v>
      </c>
      <c r="F67" s="211" t="s">
        <v>25</v>
      </c>
      <c r="G67" s="211" t="s">
        <v>25</v>
      </c>
      <c r="H67" s="211" t="s">
        <v>3527</v>
      </c>
      <c r="I67" s="211" t="s">
        <v>25</v>
      </c>
      <c r="J67" s="211" t="s">
        <v>3528</v>
      </c>
      <c r="K67" s="214" t="str">
        <f>IF(COUNTIF(L67:AY67,"&lt;&gt;")=0,"",SUMPRODUCT(((Recommendations[ImplStatus]="Implemented")+(Recommendations[ImplStatus]="Compensated"))*ISNUMBER(MATCH(Recommendations[Id],L67:AY67,0)))/COUNTIF(L67:AY67,"&lt;&gt;"))</f>
        <v/>
      </c>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27"/>
    </row>
    <row r="68" spans="1:51" ht="60" customHeight="1" x14ac:dyDescent="0.35">
      <c r="A68" s="223" t="s">
        <v>3529</v>
      </c>
      <c r="B68" s="211" t="s">
        <v>3530</v>
      </c>
      <c r="C68" s="211" t="s">
        <v>3531</v>
      </c>
      <c r="D68" s="211" t="s">
        <v>25</v>
      </c>
      <c r="E68" s="211" t="s">
        <v>25</v>
      </c>
      <c r="F68" s="211" t="s">
        <v>25</v>
      </c>
      <c r="G68" s="211" t="s">
        <v>25</v>
      </c>
      <c r="H68" s="211" t="s">
        <v>3532</v>
      </c>
      <c r="I68" s="211" t="s">
        <v>25</v>
      </c>
      <c r="J68" s="211" t="s">
        <v>3533</v>
      </c>
      <c r="K68" s="214">
        <f>IF(COUNTIF(L68:AY68,"&lt;&gt;")=0,"",SUMPRODUCT(((Recommendations[ImplStatus]="Implemented")+(Recommendations[ImplStatus]="Compensated"))*ISNUMBER(MATCH(Recommendations[Id],L68:AY68,0)))/COUNTIF(L68:AY68,"&lt;&gt;"))</f>
        <v>0</v>
      </c>
      <c r="L68" s="217" t="s">
        <v>123</v>
      </c>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27"/>
    </row>
    <row r="69" spans="1:51" ht="60" customHeight="1" outlineLevel="1" x14ac:dyDescent="0.35">
      <c r="A69" s="222" t="s">
        <v>209</v>
      </c>
      <c r="B69" s="210" t="s">
        <v>3534</v>
      </c>
      <c r="C69" s="210"/>
      <c r="D69" s="210"/>
      <c r="E69" s="210"/>
      <c r="F69" s="210"/>
      <c r="G69" s="210"/>
      <c r="H69" s="210"/>
      <c r="I69" s="210"/>
      <c r="J69" s="210"/>
      <c r="K69" s="213" t="str">
        <f>IF(COUNTIF(L69:AY69,"&lt;&gt;")=0,"",SUMPRODUCT(((Recommendations[ImplStatus]="Implemented")+(Recommendations[ImplStatus]="Compensated"))*ISNUMBER(MATCH(Recommendations[Id],L69:AY69,0)))/COUNTIF(L69:AY69,"&lt;&gt;"))</f>
        <v/>
      </c>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216"/>
      <c r="AW69" s="216"/>
      <c r="AX69" s="216"/>
      <c r="AY69" s="226"/>
    </row>
    <row r="70" spans="1:51" ht="60" customHeight="1" x14ac:dyDescent="0.35">
      <c r="A70" s="223" t="s">
        <v>3535</v>
      </c>
      <c r="B70" s="211" t="s">
        <v>3536</v>
      </c>
      <c r="C70" s="211" t="s">
        <v>3537</v>
      </c>
      <c r="D70" s="211" t="s">
        <v>25</v>
      </c>
      <c r="E70" s="211" t="s">
        <v>25</v>
      </c>
      <c r="F70" s="211" t="s">
        <v>25</v>
      </c>
      <c r="G70" s="211" t="s">
        <v>3538</v>
      </c>
      <c r="H70" s="211" t="s">
        <v>3539</v>
      </c>
      <c r="I70" s="211" t="s">
        <v>25</v>
      </c>
      <c r="J70" s="211" t="s">
        <v>3540</v>
      </c>
      <c r="K70" s="214" t="str">
        <f>IF(COUNTIF(L70:AY70,"&lt;&gt;")=0,"",SUMPRODUCT(((Recommendations[ImplStatus]="Implemented")+(Recommendations[ImplStatus]="Compensated"))*ISNUMBER(MATCH(Recommendations[Id],L70:AY70,0)))/COUNTIF(L70:AY70,"&lt;&gt;"))</f>
        <v/>
      </c>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27"/>
    </row>
    <row r="71" spans="1:51" ht="60" customHeight="1" x14ac:dyDescent="0.35">
      <c r="A71" s="223" t="s">
        <v>3541</v>
      </c>
      <c r="B71" s="211" t="s">
        <v>3542</v>
      </c>
      <c r="C71" s="211" t="s">
        <v>3543</v>
      </c>
      <c r="D71" s="211" t="s">
        <v>25</v>
      </c>
      <c r="E71" s="211" t="s">
        <v>25</v>
      </c>
      <c r="F71" s="211" t="s">
        <v>25</v>
      </c>
      <c r="G71" s="211" t="s">
        <v>25</v>
      </c>
      <c r="H71" s="211" t="s">
        <v>3544</v>
      </c>
      <c r="I71" s="211" t="s">
        <v>25</v>
      </c>
      <c r="J71" s="211" t="s">
        <v>3545</v>
      </c>
      <c r="K71" s="214" t="str">
        <f>IF(COUNTIF(L71:AY71,"&lt;&gt;")=0,"",SUMPRODUCT(((Recommendations[ImplStatus]="Implemented")+(Recommendations[ImplStatus]="Compensated"))*ISNUMBER(MATCH(Recommendations[Id],L71:AY71,0)))/COUNTIF(L71:AY71,"&lt;&gt;"))</f>
        <v/>
      </c>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27"/>
    </row>
    <row r="72" spans="1:51" ht="60" customHeight="1" x14ac:dyDescent="0.35">
      <c r="A72" s="223" t="s">
        <v>3546</v>
      </c>
      <c r="B72" s="211" t="s">
        <v>3547</v>
      </c>
      <c r="C72" s="211" t="s">
        <v>3548</v>
      </c>
      <c r="D72" s="211" t="s">
        <v>3549</v>
      </c>
      <c r="E72" s="211" t="s">
        <v>3550</v>
      </c>
      <c r="F72" s="211" t="s">
        <v>25</v>
      </c>
      <c r="G72" s="211" t="s">
        <v>25</v>
      </c>
      <c r="H72" s="211" t="s">
        <v>3551</v>
      </c>
      <c r="I72" s="211" t="s">
        <v>25</v>
      </c>
      <c r="J72" s="211" t="s">
        <v>3552</v>
      </c>
      <c r="K72" s="214" t="str">
        <f>IF(COUNTIF(L72:AY72,"&lt;&gt;")=0,"",SUMPRODUCT(((Recommendations[ImplStatus]="Implemented")+(Recommendations[ImplStatus]="Compensated"))*ISNUMBER(MATCH(Recommendations[Id],L72:AY72,0)))/COUNTIF(L72:AY72,"&lt;&gt;"))</f>
        <v/>
      </c>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27"/>
    </row>
    <row r="73" spans="1:51" ht="60" customHeight="1" x14ac:dyDescent="0.35">
      <c r="A73" s="223" t="s">
        <v>3553</v>
      </c>
      <c r="B73" s="211" t="s">
        <v>3554</v>
      </c>
      <c r="C73" s="211" t="s">
        <v>3555</v>
      </c>
      <c r="D73" s="211" t="s">
        <v>3556</v>
      </c>
      <c r="E73" s="211" t="s">
        <v>3550</v>
      </c>
      <c r="F73" s="211" t="s">
        <v>25</v>
      </c>
      <c r="G73" s="211" t="s">
        <v>3557</v>
      </c>
      <c r="H73" s="211" t="s">
        <v>3558</v>
      </c>
      <c r="I73" s="211" t="s">
        <v>25</v>
      </c>
      <c r="J73" s="211" t="s">
        <v>3559</v>
      </c>
      <c r="K73" s="214" t="str">
        <f>IF(COUNTIF(L73:AY73,"&lt;&gt;")=0,"",SUMPRODUCT(((Recommendations[ImplStatus]="Implemented")+(Recommendations[ImplStatus]="Compensated"))*ISNUMBER(MATCH(Recommendations[Id],L73:AY73,0)))/COUNTIF(L73:AY73,"&lt;&gt;"))</f>
        <v/>
      </c>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27"/>
    </row>
    <row r="74" spans="1:51" ht="60" customHeight="1" x14ac:dyDescent="0.35">
      <c r="A74" s="223" t="s">
        <v>3560</v>
      </c>
      <c r="B74" s="211" t="s">
        <v>3561</v>
      </c>
      <c r="C74" s="211" t="s">
        <v>3562</v>
      </c>
      <c r="D74" s="211" t="s">
        <v>3556</v>
      </c>
      <c r="E74" s="211" t="s">
        <v>3563</v>
      </c>
      <c r="F74" s="211" t="s">
        <v>25</v>
      </c>
      <c r="G74" s="211" t="s">
        <v>3564</v>
      </c>
      <c r="H74" s="211" t="s">
        <v>3565</v>
      </c>
      <c r="I74" s="211" t="s">
        <v>3566</v>
      </c>
      <c r="J74" s="211" t="s">
        <v>3567</v>
      </c>
      <c r="K74" s="214">
        <f>IF(COUNTIF(L74:AY74,"&lt;&gt;")=0,"",SUMPRODUCT(((Recommendations[ImplStatus]="Implemented")+(Recommendations[ImplStatus]="Compensated"))*ISNUMBER(MATCH(Recommendations[Id],L74:AY74,0)))/COUNTIF(L74:AY74,"&lt;&gt;"))</f>
        <v>0</v>
      </c>
      <c r="L74" s="217" t="s">
        <v>209</v>
      </c>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27"/>
    </row>
    <row r="75" spans="1:51" ht="60" customHeight="1" x14ac:dyDescent="0.35">
      <c r="A75" s="223" t="s">
        <v>3568</v>
      </c>
      <c r="B75" s="211" t="s">
        <v>3569</v>
      </c>
      <c r="C75" s="211" t="s">
        <v>3570</v>
      </c>
      <c r="D75" s="211" t="s">
        <v>3571</v>
      </c>
      <c r="E75" s="211" t="s">
        <v>3563</v>
      </c>
      <c r="F75" s="211" t="s">
        <v>3572</v>
      </c>
      <c r="G75" s="211" t="s">
        <v>3573</v>
      </c>
      <c r="H75" s="211" t="s">
        <v>3574</v>
      </c>
      <c r="I75" s="211" t="s">
        <v>3575</v>
      </c>
      <c r="J75" s="211" t="s">
        <v>3576</v>
      </c>
      <c r="K75" s="214" t="str">
        <f>IF(COUNTIF(L75:AY75,"&lt;&gt;")=0,"",SUMPRODUCT(((Recommendations[ImplStatus]="Implemented")+(Recommendations[ImplStatus]="Compensated"))*ISNUMBER(MATCH(Recommendations[Id],L75:AY75,0)))/COUNTIF(L75:AY75,"&lt;&gt;"))</f>
        <v/>
      </c>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27"/>
    </row>
    <row r="76" spans="1:51" ht="60" customHeight="1" x14ac:dyDescent="0.35">
      <c r="A76" s="223" t="s">
        <v>3577</v>
      </c>
      <c r="B76" s="211" t="s">
        <v>3578</v>
      </c>
      <c r="C76" s="211" t="s">
        <v>3579</v>
      </c>
      <c r="D76" s="211" t="s">
        <v>3580</v>
      </c>
      <c r="E76" s="211" t="s">
        <v>25</v>
      </c>
      <c r="F76" s="211" t="s">
        <v>25</v>
      </c>
      <c r="G76" s="211" t="s">
        <v>25</v>
      </c>
      <c r="H76" s="211" t="s">
        <v>3581</v>
      </c>
      <c r="I76" s="211" t="s">
        <v>25</v>
      </c>
      <c r="J76" s="211" t="s">
        <v>25</v>
      </c>
      <c r="K76" s="214">
        <f>IF(COUNTIF(L76:AY76,"&lt;&gt;")=0,"",SUMPRODUCT(((Recommendations[ImplStatus]="Implemented")+(Recommendations[ImplStatus]="Compensated"))*ISNUMBER(MATCH(Recommendations[Id],L76:AY76,0)))/COUNTIF(L76:AY76,"&lt;&gt;"))</f>
        <v>0</v>
      </c>
      <c r="L76" s="217" t="s">
        <v>209</v>
      </c>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27"/>
    </row>
    <row r="77" spans="1:51" ht="60" customHeight="1" x14ac:dyDescent="0.35">
      <c r="A77" s="223" t="s">
        <v>3582</v>
      </c>
      <c r="B77" s="211" t="s">
        <v>3583</v>
      </c>
      <c r="C77" s="211" t="s">
        <v>3584</v>
      </c>
      <c r="D77" s="211" t="s">
        <v>25</v>
      </c>
      <c r="E77" s="211" t="s">
        <v>25</v>
      </c>
      <c r="F77" s="211" t="s">
        <v>25</v>
      </c>
      <c r="G77" s="211" t="s">
        <v>3585</v>
      </c>
      <c r="H77" s="211" t="s">
        <v>3586</v>
      </c>
      <c r="I77" s="211" t="s">
        <v>25</v>
      </c>
      <c r="J77" s="211" t="s">
        <v>3587</v>
      </c>
      <c r="K77" s="214">
        <f>IF(COUNTIF(L77:AY77,"&lt;&gt;")=0,"",SUMPRODUCT(((Recommendations[ImplStatus]="Implemented")+(Recommendations[ImplStatus]="Compensated"))*ISNUMBER(MATCH(Recommendations[Id],L77:AY77,0)))/COUNTIF(L77:AY77,"&lt;&gt;"))</f>
        <v>0</v>
      </c>
      <c r="L77" s="217" t="s">
        <v>209</v>
      </c>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27"/>
    </row>
    <row r="78" spans="1:51" ht="60" customHeight="1" x14ac:dyDescent="0.35">
      <c r="A78" s="223" t="s">
        <v>3588</v>
      </c>
      <c r="B78" s="211" t="s">
        <v>3589</v>
      </c>
      <c r="C78" s="211" t="s">
        <v>3590</v>
      </c>
      <c r="D78" s="211" t="s">
        <v>25</v>
      </c>
      <c r="E78" s="211" t="s">
        <v>25</v>
      </c>
      <c r="F78" s="211" t="s">
        <v>25</v>
      </c>
      <c r="G78" s="211" t="s">
        <v>3591</v>
      </c>
      <c r="H78" s="211" t="s">
        <v>3592</v>
      </c>
      <c r="I78" s="211" t="s">
        <v>3593</v>
      </c>
      <c r="J78" s="211" t="s">
        <v>3594</v>
      </c>
      <c r="K78" s="214" t="str">
        <f>IF(COUNTIF(L78:AY78,"&lt;&gt;")=0,"",SUMPRODUCT(((Recommendations[ImplStatus]="Implemented")+(Recommendations[ImplStatus]="Compensated"))*ISNUMBER(MATCH(Recommendations[Id],L78:AY78,0)))/COUNTIF(L78:AY78,"&lt;&gt;"))</f>
        <v/>
      </c>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27"/>
    </row>
    <row r="79" spans="1:51" ht="60" customHeight="1" outlineLevel="1" x14ac:dyDescent="0.35">
      <c r="A79" s="221" t="s">
        <v>3595</v>
      </c>
      <c r="B79" s="209" t="s">
        <v>3596</v>
      </c>
      <c r="C79" s="209"/>
      <c r="D79" s="209"/>
      <c r="E79" s="209"/>
      <c r="F79" s="209"/>
      <c r="G79" s="209"/>
      <c r="H79" s="209"/>
      <c r="I79" s="209"/>
      <c r="J79" s="209"/>
      <c r="K79" s="212" t="str">
        <f>IF(COUNTIF(L79:AY79,"&lt;&gt;")=0,"",SUMPRODUCT(((Recommendations[ImplStatus]="Implemented")+(Recommendations[ImplStatus]="Compensated"))*ISNUMBER(MATCH(Recommendations[Id],L79:AY79,0)))/COUNTIF(L79:AY79,"&lt;&gt;"))</f>
        <v/>
      </c>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25"/>
    </row>
    <row r="80" spans="1:51" ht="60" customHeight="1" outlineLevel="1" x14ac:dyDescent="0.35">
      <c r="A80" s="222" t="s">
        <v>233</v>
      </c>
      <c r="B80" s="210" t="s">
        <v>3597</v>
      </c>
      <c r="C80" s="210"/>
      <c r="D80" s="210"/>
      <c r="E80" s="210"/>
      <c r="F80" s="210"/>
      <c r="G80" s="210"/>
      <c r="H80" s="210"/>
      <c r="I80" s="210"/>
      <c r="J80" s="210"/>
      <c r="K80" s="213" t="str">
        <f>IF(COUNTIF(L80:AY80,"&lt;&gt;")=0,"",SUMPRODUCT(((Recommendations[ImplStatus]="Implemented")+(Recommendations[ImplStatus]="Compensated"))*ISNUMBER(MATCH(Recommendations[Id],L80:AY80,0)))/COUNTIF(L80:AY80,"&lt;&gt;"))</f>
        <v/>
      </c>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26"/>
    </row>
    <row r="81" spans="1:51" ht="60" customHeight="1" x14ac:dyDescent="0.35">
      <c r="A81" s="223" t="s">
        <v>3598</v>
      </c>
      <c r="B81" s="211" t="s">
        <v>3599</v>
      </c>
      <c r="C81" s="211" t="s">
        <v>3600</v>
      </c>
      <c r="D81" s="211" t="s">
        <v>3395</v>
      </c>
      <c r="E81" s="211" t="s">
        <v>3601</v>
      </c>
      <c r="F81" s="211" t="s">
        <v>25</v>
      </c>
      <c r="G81" s="211" t="s">
        <v>25</v>
      </c>
      <c r="H81" s="211" t="s">
        <v>3602</v>
      </c>
      <c r="I81" s="211" t="s">
        <v>25</v>
      </c>
      <c r="J81" s="211" t="s">
        <v>3603</v>
      </c>
      <c r="K81" s="214" t="str">
        <f>IF(COUNTIF(L81:AY81,"&lt;&gt;")=0,"",SUMPRODUCT(((Recommendations[ImplStatus]="Implemented")+(Recommendations[ImplStatus]="Compensated"))*ISNUMBER(MATCH(Recommendations[Id],L81:AY81,0)))/COUNTIF(L81:AY81,"&lt;&gt;"))</f>
        <v/>
      </c>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27"/>
    </row>
    <row r="82" spans="1:51" ht="60" customHeight="1" x14ac:dyDescent="0.35">
      <c r="A82" s="223" t="s">
        <v>3604</v>
      </c>
      <c r="B82" s="211" t="s">
        <v>3605</v>
      </c>
      <c r="C82" s="211" t="s">
        <v>3188</v>
      </c>
      <c r="D82" s="211" t="s">
        <v>3189</v>
      </c>
      <c r="E82" s="211" t="s">
        <v>25</v>
      </c>
      <c r="F82" s="211" t="s">
        <v>3191</v>
      </c>
      <c r="G82" s="211" t="s">
        <v>25</v>
      </c>
      <c r="H82" s="211" t="s">
        <v>3606</v>
      </c>
      <c r="I82" s="211" t="s">
        <v>25</v>
      </c>
      <c r="J82" s="211" t="s">
        <v>3607</v>
      </c>
      <c r="K82" s="214" t="str">
        <f>IF(COUNTIF(L82:AY82,"&lt;&gt;")=0,"",SUMPRODUCT(((Recommendations[ImplStatus]="Implemented")+(Recommendations[ImplStatus]="Compensated"))*ISNUMBER(MATCH(Recommendations[Id],L82:AY82,0)))/COUNTIF(L82:AY82,"&lt;&gt;"))</f>
        <v/>
      </c>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27"/>
    </row>
    <row r="83" spans="1:51" ht="60" customHeight="1" outlineLevel="1" x14ac:dyDescent="0.35">
      <c r="A83" s="222" t="s">
        <v>239</v>
      </c>
      <c r="B83" s="210" t="s">
        <v>3608</v>
      </c>
      <c r="C83" s="210"/>
      <c r="D83" s="210"/>
      <c r="E83" s="210"/>
      <c r="F83" s="210"/>
      <c r="G83" s="210"/>
      <c r="H83" s="210"/>
      <c r="I83" s="210"/>
      <c r="J83" s="210"/>
      <c r="K83" s="213" t="str">
        <f>IF(COUNTIF(L83:AY83,"&lt;&gt;")=0,"",SUMPRODUCT(((Recommendations[ImplStatus]="Implemented")+(Recommendations[ImplStatus]="Compensated"))*ISNUMBER(MATCH(Recommendations[Id],L83:AY83,0)))/COUNTIF(L83:AY83,"&lt;&gt;"))</f>
        <v/>
      </c>
      <c r="L83" s="216"/>
      <c r="M83" s="216"/>
      <c r="N83" s="216"/>
      <c r="O83" s="216"/>
      <c r="P83" s="216"/>
      <c r="Q83" s="216"/>
      <c r="R83" s="216"/>
      <c r="S83" s="216"/>
      <c r="T83" s="216"/>
      <c r="U83" s="216"/>
      <c r="V83" s="216"/>
      <c r="W83" s="216"/>
      <c r="X83" s="216"/>
      <c r="Y83" s="216"/>
      <c r="Z83" s="216"/>
      <c r="AA83" s="216"/>
      <c r="AB83" s="216"/>
      <c r="AC83" s="216"/>
      <c r="AD83" s="216"/>
      <c r="AE83" s="216"/>
      <c r="AF83" s="216"/>
      <c r="AG83" s="216"/>
      <c r="AH83" s="216"/>
      <c r="AI83" s="216"/>
      <c r="AJ83" s="216"/>
      <c r="AK83" s="216"/>
      <c r="AL83" s="216"/>
      <c r="AM83" s="216"/>
      <c r="AN83" s="216"/>
      <c r="AO83" s="216"/>
      <c r="AP83" s="216"/>
      <c r="AQ83" s="216"/>
      <c r="AR83" s="216"/>
      <c r="AS83" s="216"/>
      <c r="AT83" s="216"/>
      <c r="AU83" s="216"/>
      <c r="AV83" s="216"/>
      <c r="AW83" s="216"/>
      <c r="AX83" s="216"/>
      <c r="AY83" s="226"/>
    </row>
    <row r="84" spans="1:51" ht="60" customHeight="1" x14ac:dyDescent="0.35">
      <c r="A84" s="223" t="s">
        <v>3609</v>
      </c>
      <c r="B84" s="211" t="s">
        <v>3610</v>
      </c>
      <c r="C84" s="211" t="s">
        <v>3611</v>
      </c>
      <c r="D84" s="211" t="s">
        <v>3612</v>
      </c>
      <c r="E84" s="211" t="s">
        <v>25</v>
      </c>
      <c r="F84" s="211" t="s">
        <v>3613</v>
      </c>
      <c r="G84" s="211" t="s">
        <v>3614</v>
      </c>
      <c r="H84" s="211" t="s">
        <v>3615</v>
      </c>
      <c r="I84" s="211" t="s">
        <v>3616</v>
      </c>
      <c r="J84" s="211" t="s">
        <v>3617</v>
      </c>
      <c r="K84" s="214" t="str">
        <f>IF(COUNTIF(L84:AY84,"&lt;&gt;")=0,"",SUMPRODUCT(((Recommendations[ImplStatus]="Implemented")+(Recommendations[ImplStatus]="Compensated"))*ISNUMBER(MATCH(Recommendations[Id],L84:AY84,0)))/COUNTIF(L84:AY84,"&lt;&gt;"))</f>
        <v/>
      </c>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27"/>
    </row>
    <row r="85" spans="1:51" ht="60" customHeight="1" x14ac:dyDescent="0.35">
      <c r="A85" s="223" t="s">
        <v>3618</v>
      </c>
      <c r="B85" s="211" t="s">
        <v>3619</v>
      </c>
      <c r="C85" s="211" t="s">
        <v>3620</v>
      </c>
      <c r="D85" s="211" t="s">
        <v>3621</v>
      </c>
      <c r="E85" s="211" t="s">
        <v>25</v>
      </c>
      <c r="F85" s="211" t="s">
        <v>25</v>
      </c>
      <c r="G85" s="211" t="s">
        <v>25</v>
      </c>
      <c r="H85" s="211" t="s">
        <v>3622</v>
      </c>
      <c r="I85" s="211" t="s">
        <v>3623</v>
      </c>
      <c r="J85" s="211" t="s">
        <v>3624</v>
      </c>
      <c r="K85" s="214" t="str">
        <f>IF(COUNTIF(L85:AY85,"&lt;&gt;")=0,"",SUMPRODUCT(((Recommendations[ImplStatus]="Implemented")+(Recommendations[ImplStatus]="Compensated"))*ISNUMBER(MATCH(Recommendations[Id],L85:AY85,0)))/COUNTIF(L85:AY85,"&lt;&gt;"))</f>
        <v/>
      </c>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27"/>
    </row>
    <row r="86" spans="1:51" ht="60" customHeight="1" x14ac:dyDescent="0.35">
      <c r="A86" s="223" t="s">
        <v>3625</v>
      </c>
      <c r="B86" s="211" t="s">
        <v>3626</v>
      </c>
      <c r="C86" s="211" t="s">
        <v>3627</v>
      </c>
      <c r="D86" s="211" t="s">
        <v>3628</v>
      </c>
      <c r="E86" s="211" t="s">
        <v>25</v>
      </c>
      <c r="F86" s="211" t="s">
        <v>25</v>
      </c>
      <c r="G86" s="211" t="s">
        <v>3629</v>
      </c>
      <c r="H86" s="211" t="s">
        <v>3630</v>
      </c>
      <c r="I86" s="211" t="s">
        <v>25</v>
      </c>
      <c r="J86" s="211" t="s">
        <v>3631</v>
      </c>
      <c r="K86" s="214" t="str">
        <f>IF(COUNTIF(L86:AY86,"&lt;&gt;")=0,"",SUMPRODUCT(((Recommendations[ImplStatus]="Implemented")+(Recommendations[ImplStatus]="Compensated"))*ISNUMBER(MATCH(Recommendations[Id],L86:AY86,0)))/COUNTIF(L86:AY86,"&lt;&gt;"))</f>
        <v/>
      </c>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27"/>
    </row>
    <row r="87" spans="1:51" ht="60" customHeight="1" x14ac:dyDescent="0.35">
      <c r="A87" s="223" t="s">
        <v>3632</v>
      </c>
      <c r="B87" s="211" t="s">
        <v>3633</v>
      </c>
      <c r="C87" s="211" t="s">
        <v>3634</v>
      </c>
      <c r="D87" s="211" t="s">
        <v>3635</v>
      </c>
      <c r="E87" s="211" t="s">
        <v>25</v>
      </c>
      <c r="F87" s="211" t="s">
        <v>3636</v>
      </c>
      <c r="G87" s="211" t="s">
        <v>25</v>
      </c>
      <c r="H87" s="211" t="s">
        <v>3637</v>
      </c>
      <c r="I87" s="211" t="s">
        <v>3638</v>
      </c>
      <c r="J87" s="211" t="s">
        <v>3639</v>
      </c>
      <c r="K87" s="214" t="str">
        <f>IF(COUNTIF(L87:AY87,"&lt;&gt;")=0,"",SUMPRODUCT(((Recommendations[ImplStatus]="Implemented")+(Recommendations[ImplStatus]="Compensated"))*ISNUMBER(MATCH(Recommendations[Id],L87:AY87,0)))/COUNTIF(L87:AY87,"&lt;&gt;"))</f>
        <v/>
      </c>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27"/>
    </row>
    <row r="88" spans="1:51" ht="60" customHeight="1" outlineLevel="1" x14ac:dyDescent="0.35">
      <c r="A88" s="221" t="s">
        <v>3640</v>
      </c>
      <c r="B88" s="209" t="s">
        <v>3641</v>
      </c>
      <c r="C88" s="209"/>
      <c r="D88" s="209"/>
      <c r="E88" s="209"/>
      <c r="F88" s="209"/>
      <c r="G88" s="209"/>
      <c r="H88" s="209"/>
      <c r="I88" s="209"/>
      <c r="J88" s="209"/>
      <c r="K88" s="212" t="str">
        <f>IF(COUNTIF(L88:AY88,"&lt;&gt;")=0,"",SUMPRODUCT(((Recommendations[ImplStatus]="Implemented")+(Recommendations[ImplStatus]="Compensated"))*ISNUMBER(MATCH(Recommendations[Id],L88:AY88,0)))/COUNTIF(L88:AY88,"&lt;&gt;"))</f>
        <v/>
      </c>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25"/>
    </row>
    <row r="89" spans="1:51" ht="60" customHeight="1" outlineLevel="1" x14ac:dyDescent="0.35">
      <c r="A89" s="222" t="s">
        <v>289</v>
      </c>
      <c r="B89" s="210" t="s">
        <v>3642</v>
      </c>
      <c r="C89" s="210"/>
      <c r="D89" s="210"/>
      <c r="E89" s="210"/>
      <c r="F89" s="210"/>
      <c r="G89" s="210"/>
      <c r="H89" s="210"/>
      <c r="I89" s="210"/>
      <c r="J89" s="210"/>
      <c r="K89" s="213" t="str">
        <f>IF(COUNTIF(L89:AY89,"&lt;&gt;")=0,"",SUMPRODUCT(((Recommendations[ImplStatus]="Implemented")+(Recommendations[ImplStatus]="Compensated"))*ISNUMBER(MATCH(Recommendations[Id],L89:AY89,0)))/COUNTIF(L89:AY89,"&lt;&gt;"))</f>
        <v/>
      </c>
      <c r="L89" s="216"/>
      <c r="M89" s="216"/>
      <c r="N89" s="216"/>
      <c r="O89" s="216"/>
      <c r="P89" s="216"/>
      <c r="Q89" s="216"/>
      <c r="R89" s="216"/>
      <c r="S89" s="216"/>
      <c r="T89" s="216"/>
      <c r="U89" s="216"/>
      <c r="V89" s="216"/>
      <c r="W89" s="216"/>
      <c r="X89" s="216"/>
      <c r="Y89" s="216"/>
      <c r="Z89" s="216"/>
      <c r="AA89" s="216"/>
      <c r="AB89" s="216"/>
      <c r="AC89" s="216"/>
      <c r="AD89" s="216"/>
      <c r="AE89" s="216"/>
      <c r="AF89" s="216"/>
      <c r="AG89" s="216"/>
      <c r="AH89" s="216"/>
      <c r="AI89" s="216"/>
      <c r="AJ89" s="216"/>
      <c r="AK89" s="216"/>
      <c r="AL89" s="216"/>
      <c r="AM89" s="216"/>
      <c r="AN89" s="216"/>
      <c r="AO89" s="216"/>
      <c r="AP89" s="216"/>
      <c r="AQ89" s="216"/>
      <c r="AR89" s="216"/>
      <c r="AS89" s="216"/>
      <c r="AT89" s="216"/>
      <c r="AU89" s="216"/>
      <c r="AV89" s="216"/>
      <c r="AW89" s="216"/>
      <c r="AX89" s="216"/>
      <c r="AY89" s="226"/>
    </row>
    <row r="90" spans="1:51" ht="60" customHeight="1" x14ac:dyDescent="0.35">
      <c r="A90" s="223" t="s">
        <v>3643</v>
      </c>
      <c r="B90" s="211" t="s">
        <v>3644</v>
      </c>
      <c r="C90" s="211" t="s">
        <v>3645</v>
      </c>
      <c r="D90" s="211" t="s">
        <v>3395</v>
      </c>
      <c r="E90" s="211" t="s">
        <v>3183</v>
      </c>
      <c r="F90" s="211" t="s">
        <v>25</v>
      </c>
      <c r="G90" s="211" t="s">
        <v>25</v>
      </c>
      <c r="H90" s="211" t="s">
        <v>3646</v>
      </c>
      <c r="I90" s="211" t="s">
        <v>25</v>
      </c>
      <c r="J90" s="211" t="s">
        <v>3647</v>
      </c>
      <c r="K90" s="214" t="str">
        <f>IF(COUNTIF(L90:AY90,"&lt;&gt;")=0,"",SUMPRODUCT(((Recommendations[ImplStatus]="Implemented")+(Recommendations[ImplStatus]="Compensated"))*ISNUMBER(MATCH(Recommendations[Id],L90:AY90,0)))/COUNTIF(L90:AY90,"&lt;&gt;"))</f>
        <v/>
      </c>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27"/>
    </row>
    <row r="91" spans="1:51" ht="60" customHeight="1" x14ac:dyDescent="0.35">
      <c r="A91" s="223" t="s">
        <v>3648</v>
      </c>
      <c r="B91" s="211" t="s">
        <v>3649</v>
      </c>
      <c r="C91" s="211" t="s">
        <v>3650</v>
      </c>
      <c r="D91" s="211" t="s">
        <v>3189</v>
      </c>
      <c r="E91" s="211" t="s">
        <v>25</v>
      </c>
      <c r="F91" s="211" t="s">
        <v>3191</v>
      </c>
      <c r="G91" s="211" t="s">
        <v>25</v>
      </c>
      <c r="H91" s="211" t="s">
        <v>3651</v>
      </c>
      <c r="I91" s="211" t="s">
        <v>25</v>
      </c>
      <c r="J91" s="211" t="s">
        <v>3652</v>
      </c>
      <c r="K91" s="214" t="str">
        <f>IF(COUNTIF(L91:AY91,"&lt;&gt;")=0,"",SUMPRODUCT(((Recommendations[ImplStatus]="Implemented")+(Recommendations[ImplStatus]="Compensated"))*ISNUMBER(MATCH(Recommendations[Id],L91:AY91,0)))/COUNTIF(L91:AY91,"&lt;&gt;"))</f>
        <v/>
      </c>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27"/>
    </row>
    <row r="92" spans="1:51" ht="60" customHeight="1" outlineLevel="1" x14ac:dyDescent="0.35">
      <c r="A92" s="222" t="s">
        <v>294</v>
      </c>
      <c r="B92" s="210" t="s">
        <v>3653</v>
      </c>
      <c r="C92" s="210"/>
      <c r="D92" s="210"/>
      <c r="E92" s="210"/>
      <c r="F92" s="210"/>
      <c r="G92" s="210"/>
      <c r="H92" s="210"/>
      <c r="I92" s="210"/>
      <c r="J92" s="210"/>
      <c r="K92" s="213" t="str">
        <f>IF(COUNTIF(L92:AY92,"&lt;&gt;")=0,"",SUMPRODUCT(((Recommendations[ImplStatus]="Implemented")+(Recommendations[ImplStatus]="Compensated"))*ISNUMBER(MATCH(Recommendations[Id],L92:AY92,0)))/COUNTIF(L92:AY92,"&lt;&gt;"))</f>
        <v/>
      </c>
      <c r="L92" s="216"/>
      <c r="M92" s="216"/>
      <c r="N92" s="216"/>
      <c r="O92" s="216"/>
      <c r="P92" s="216"/>
      <c r="Q92" s="216"/>
      <c r="R92" s="216"/>
      <c r="S92" s="216"/>
      <c r="T92" s="216"/>
      <c r="U92" s="216"/>
      <c r="V92" s="216"/>
      <c r="W92" s="216"/>
      <c r="X92" s="216"/>
      <c r="Y92" s="216"/>
      <c r="Z92" s="216"/>
      <c r="AA92" s="216"/>
      <c r="AB92" s="216"/>
      <c r="AC92" s="216"/>
      <c r="AD92" s="216"/>
      <c r="AE92" s="216"/>
      <c r="AF92" s="216"/>
      <c r="AG92" s="216"/>
      <c r="AH92" s="216"/>
      <c r="AI92" s="216"/>
      <c r="AJ92" s="216"/>
      <c r="AK92" s="216"/>
      <c r="AL92" s="216"/>
      <c r="AM92" s="216"/>
      <c r="AN92" s="216"/>
      <c r="AO92" s="216"/>
      <c r="AP92" s="216"/>
      <c r="AQ92" s="216"/>
      <c r="AR92" s="216"/>
      <c r="AS92" s="216"/>
      <c r="AT92" s="216"/>
      <c r="AU92" s="216"/>
      <c r="AV92" s="216"/>
      <c r="AW92" s="216"/>
      <c r="AX92" s="216"/>
      <c r="AY92" s="226"/>
    </row>
    <row r="93" spans="1:51" ht="60" customHeight="1" x14ac:dyDescent="0.35">
      <c r="A93" s="223" t="s">
        <v>3654</v>
      </c>
      <c r="B93" s="211" t="s">
        <v>3655</v>
      </c>
      <c r="C93" s="211" t="s">
        <v>3656</v>
      </c>
      <c r="D93" s="211" t="s">
        <v>3657</v>
      </c>
      <c r="E93" s="211" t="s">
        <v>3658</v>
      </c>
      <c r="F93" s="211" t="s">
        <v>25</v>
      </c>
      <c r="G93" s="211" t="s">
        <v>25</v>
      </c>
      <c r="H93" s="211" t="s">
        <v>3659</v>
      </c>
      <c r="I93" s="211" t="s">
        <v>25</v>
      </c>
      <c r="J93" s="211" t="s">
        <v>3660</v>
      </c>
      <c r="K93" s="214" t="str">
        <f>IF(COUNTIF(L93:AY93,"&lt;&gt;")=0,"",SUMPRODUCT(((Recommendations[ImplStatus]="Implemented")+(Recommendations[ImplStatus]="Compensated"))*ISNUMBER(MATCH(Recommendations[Id],L93:AY93,0)))/COUNTIF(L93:AY93,"&lt;&gt;"))</f>
        <v/>
      </c>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27"/>
    </row>
    <row r="94" spans="1:51" ht="60" customHeight="1" x14ac:dyDescent="0.35">
      <c r="A94" s="223" t="s">
        <v>3661</v>
      </c>
      <c r="B94" s="211" t="s">
        <v>3662</v>
      </c>
      <c r="C94" s="211" t="s">
        <v>3663</v>
      </c>
      <c r="D94" s="211" t="s">
        <v>3664</v>
      </c>
      <c r="E94" s="211" t="s">
        <v>25</v>
      </c>
      <c r="F94" s="211" t="s">
        <v>3665</v>
      </c>
      <c r="G94" s="211" t="s">
        <v>25</v>
      </c>
      <c r="H94" s="211" t="s">
        <v>3666</v>
      </c>
      <c r="I94" s="211" t="s">
        <v>25</v>
      </c>
      <c r="J94" s="211" t="s">
        <v>25</v>
      </c>
      <c r="K94" s="214" t="str">
        <f>IF(COUNTIF(L94:AY94,"&lt;&gt;")=0,"",SUMPRODUCT(((Recommendations[ImplStatus]="Implemented")+(Recommendations[ImplStatus]="Compensated"))*ISNUMBER(MATCH(Recommendations[Id],L94:AY94,0)))/COUNTIF(L94:AY94,"&lt;&gt;"))</f>
        <v/>
      </c>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27"/>
    </row>
    <row r="95" spans="1:51" ht="60" customHeight="1" x14ac:dyDescent="0.35">
      <c r="A95" s="223" t="s">
        <v>3667</v>
      </c>
      <c r="B95" s="211" t="s">
        <v>3668</v>
      </c>
      <c r="C95" s="211" t="s">
        <v>3669</v>
      </c>
      <c r="D95" s="211" t="s">
        <v>3670</v>
      </c>
      <c r="E95" s="211" t="s">
        <v>25</v>
      </c>
      <c r="F95" s="211" t="s">
        <v>25</v>
      </c>
      <c r="G95" s="211" t="s">
        <v>25</v>
      </c>
      <c r="H95" s="211" t="s">
        <v>3671</v>
      </c>
      <c r="I95" s="211" t="s">
        <v>3672</v>
      </c>
      <c r="J95" s="211" t="s">
        <v>3673</v>
      </c>
      <c r="K95" s="214" t="str">
        <f>IF(COUNTIF(L95:AY95,"&lt;&gt;")=0,"",SUMPRODUCT(((Recommendations[ImplStatus]="Implemented")+(Recommendations[ImplStatus]="Compensated"))*ISNUMBER(MATCH(Recommendations[Id],L95:AY95,0)))/COUNTIF(L95:AY95,"&lt;&gt;"))</f>
        <v/>
      </c>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17"/>
      <c r="AT95" s="217"/>
      <c r="AU95" s="217"/>
      <c r="AV95" s="217"/>
      <c r="AW95" s="217"/>
      <c r="AX95" s="217"/>
      <c r="AY95" s="227"/>
    </row>
    <row r="96" spans="1:51" ht="60" customHeight="1" x14ac:dyDescent="0.35">
      <c r="A96" s="223" t="s">
        <v>3674</v>
      </c>
      <c r="B96" s="211" t="s">
        <v>3675</v>
      </c>
      <c r="C96" s="211" t="s">
        <v>3676</v>
      </c>
      <c r="D96" s="211" t="s">
        <v>25</v>
      </c>
      <c r="E96" s="211" t="s">
        <v>25</v>
      </c>
      <c r="F96" s="211" t="s">
        <v>25</v>
      </c>
      <c r="G96" s="211" t="s">
        <v>25</v>
      </c>
      <c r="H96" s="211" t="s">
        <v>3677</v>
      </c>
      <c r="I96" s="211" t="s">
        <v>3623</v>
      </c>
      <c r="J96" s="211" t="s">
        <v>3678</v>
      </c>
      <c r="K96" s="214" t="str">
        <f>IF(COUNTIF(L96:AY96,"&lt;&gt;")=0,"",SUMPRODUCT(((Recommendations[ImplStatus]="Implemented")+(Recommendations[ImplStatus]="Compensated"))*ISNUMBER(MATCH(Recommendations[Id],L96:AY96,0)))/COUNTIF(L96:AY96,"&lt;&gt;"))</f>
        <v/>
      </c>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27"/>
    </row>
    <row r="97" spans="1:51" ht="60" customHeight="1" outlineLevel="1" x14ac:dyDescent="0.35">
      <c r="A97" s="222" t="s">
        <v>299</v>
      </c>
      <c r="B97" s="210" t="s">
        <v>3679</v>
      </c>
      <c r="C97" s="210"/>
      <c r="D97" s="210"/>
      <c r="E97" s="210"/>
      <c r="F97" s="210"/>
      <c r="G97" s="210"/>
      <c r="H97" s="210"/>
      <c r="I97" s="210"/>
      <c r="J97" s="210"/>
      <c r="K97" s="213" t="str">
        <f>IF(COUNTIF(L97:AY97,"&lt;&gt;")=0,"",SUMPRODUCT(((Recommendations[ImplStatus]="Implemented")+(Recommendations[ImplStatus]="Compensated"))*ISNUMBER(MATCH(Recommendations[Id],L97:AY97,0)))/COUNTIF(L97:AY97,"&lt;&gt;"))</f>
        <v/>
      </c>
      <c r="L97" s="216"/>
      <c r="M97" s="216"/>
      <c r="N97" s="216"/>
      <c r="O97" s="216"/>
      <c r="P97" s="216"/>
      <c r="Q97" s="216"/>
      <c r="R97" s="216"/>
      <c r="S97" s="216"/>
      <c r="T97" s="216"/>
      <c r="U97" s="216"/>
      <c r="V97" s="216"/>
      <c r="W97" s="216"/>
      <c r="X97" s="216"/>
      <c r="Y97" s="216"/>
      <c r="Z97" s="216"/>
      <c r="AA97" s="216"/>
      <c r="AB97" s="216"/>
      <c r="AC97" s="216"/>
      <c r="AD97" s="216"/>
      <c r="AE97" s="216"/>
      <c r="AF97" s="216"/>
      <c r="AG97" s="216"/>
      <c r="AH97" s="216"/>
      <c r="AI97" s="216"/>
      <c r="AJ97" s="216"/>
      <c r="AK97" s="216"/>
      <c r="AL97" s="216"/>
      <c r="AM97" s="216"/>
      <c r="AN97" s="216"/>
      <c r="AO97" s="216"/>
      <c r="AP97" s="216"/>
      <c r="AQ97" s="216"/>
      <c r="AR97" s="216"/>
      <c r="AS97" s="216"/>
      <c r="AT97" s="216"/>
      <c r="AU97" s="216"/>
      <c r="AV97" s="216"/>
      <c r="AW97" s="216"/>
      <c r="AX97" s="216"/>
      <c r="AY97" s="226"/>
    </row>
    <row r="98" spans="1:51" ht="60" customHeight="1" x14ac:dyDescent="0.35">
      <c r="A98" s="223" t="s">
        <v>3680</v>
      </c>
      <c r="B98" s="211" t="s">
        <v>3681</v>
      </c>
      <c r="C98" s="211" t="s">
        <v>3682</v>
      </c>
      <c r="D98" s="211" t="s">
        <v>3683</v>
      </c>
      <c r="E98" s="211" t="s">
        <v>25</v>
      </c>
      <c r="F98" s="211" t="s">
        <v>25</v>
      </c>
      <c r="G98" s="211" t="s">
        <v>25</v>
      </c>
      <c r="H98" s="211" t="s">
        <v>3684</v>
      </c>
      <c r="I98" s="211" t="s">
        <v>25</v>
      </c>
      <c r="J98" s="211" t="s">
        <v>3685</v>
      </c>
      <c r="K98" s="214" t="str">
        <f>IF(COUNTIF(L98:AY98,"&lt;&gt;")=0,"",SUMPRODUCT(((Recommendations[ImplStatus]="Implemented")+(Recommendations[ImplStatus]="Compensated"))*ISNUMBER(MATCH(Recommendations[Id],L98:AY98,0)))/COUNTIF(L98:AY98,"&lt;&gt;"))</f>
        <v/>
      </c>
      <c r="L98" s="217"/>
      <c r="M98" s="217"/>
      <c r="N98" s="217"/>
      <c r="O98" s="217"/>
      <c r="P98" s="217"/>
      <c r="Q98" s="217"/>
      <c r="R98" s="217"/>
      <c r="S98" s="217"/>
      <c r="T98" s="217"/>
      <c r="U98" s="217"/>
      <c r="V98" s="217"/>
      <c r="W98" s="217"/>
      <c r="X98" s="217"/>
      <c r="Y98" s="217"/>
      <c r="Z98" s="217"/>
      <c r="AA98" s="217"/>
      <c r="AB98" s="217"/>
      <c r="AC98" s="217"/>
      <c r="AD98" s="217"/>
      <c r="AE98" s="217"/>
      <c r="AF98" s="217"/>
      <c r="AG98" s="217"/>
      <c r="AH98" s="217"/>
      <c r="AI98" s="217"/>
      <c r="AJ98" s="217"/>
      <c r="AK98" s="217"/>
      <c r="AL98" s="217"/>
      <c r="AM98" s="217"/>
      <c r="AN98" s="217"/>
      <c r="AO98" s="217"/>
      <c r="AP98" s="217"/>
      <c r="AQ98" s="217"/>
      <c r="AR98" s="217"/>
      <c r="AS98" s="217"/>
      <c r="AT98" s="217"/>
      <c r="AU98" s="217"/>
      <c r="AV98" s="217"/>
      <c r="AW98" s="217"/>
      <c r="AX98" s="217"/>
      <c r="AY98" s="227"/>
    </row>
    <row r="99" spans="1:51" ht="60" customHeight="1" x14ac:dyDescent="0.35">
      <c r="A99" s="223" t="s">
        <v>3686</v>
      </c>
      <c r="B99" s="211" t="s">
        <v>3687</v>
      </c>
      <c r="C99" s="211" t="s">
        <v>3688</v>
      </c>
      <c r="D99" s="211" t="s">
        <v>3689</v>
      </c>
      <c r="E99" s="211" t="s">
        <v>3690</v>
      </c>
      <c r="F99" s="211" t="s">
        <v>25</v>
      </c>
      <c r="G99" s="211" t="s">
        <v>25</v>
      </c>
      <c r="H99" s="211" t="s">
        <v>3691</v>
      </c>
      <c r="I99" s="211" t="s">
        <v>25</v>
      </c>
      <c r="J99" s="211" t="s">
        <v>3692</v>
      </c>
      <c r="K99" s="214" t="str">
        <f>IF(COUNTIF(L99:AY99,"&lt;&gt;")=0,"",SUMPRODUCT(((Recommendations[ImplStatus]="Implemented")+(Recommendations[ImplStatus]="Compensated"))*ISNUMBER(MATCH(Recommendations[Id],L99:AY99,0)))/COUNTIF(L99:AY99,"&lt;&gt;"))</f>
        <v/>
      </c>
      <c r="L99" s="217"/>
      <c r="M99" s="217"/>
      <c r="N99" s="217"/>
      <c r="O99" s="217"/>
      <c r="P99" s="217"/>
      <c r="Q99" s="217"/>
      <c r="R99" s="217"/>
      <c r="S99" s="217"/>
      <c r="T99" s="217"/>
      <c r="U99" s="217"/>
      <c r="V99" s="217"/>
      <c r="W99" s="217"/>
      <c r="X99" s="217"/>
      <c r="Y99" s="217"/>
      <c r="Z99" s="217"/>
      <c r="AA99" s="217"/>
      <c r="AB99" s="217"/>
      <c r="AC99" s="217"/>
      <c r="AD99" s="217"/>
      <c r="AE99" s="217"/>
      <c r="AF99" s="217"/>
      <c r="AG99" s="217"/>
      <c r="AH99" s="217"/>
      <c r="AI99" s="217"/>
      <c r="AJ99" s="217"/>
      <c r="AK99" s="217"/>
      <c r="AL99" s="217"/>
      <c r="AM99" s="217"/>
      <c r="AN99" s="217"/>
      <c r="AO99" s="217"/>
      <c r="AP99" s="217"/>
      <c r="AQ99" s="217"/>
      <c r="AR99" s="217"/>
      <c r="AS99" s="217"/>
      <c r="AT99" s="217"/>
      <c r="AU99" s="217"/>
      <c r="AV99" s="217"/>
      <c r="AW99" s="217"/>
      <c r="AX99" s="217"/>
      <c r="AY99" s="227"/>
    </row>
    <row r="100" spans="1:51" ht="60" customHeight="1" x14ac:dyDescent="0.35">
      <c r="A100" s="223" t="s">
        <v>3693</v>
      </c>
      <c r="B100" s="211" t="s">
        <v>3694</v>
      </c>
      <c r="C100" s="211" t="s">
        <v>3695</v>
      </c>
      <c r="D100" s="211" t="s">
        <v>25</v>
      </c>
      <c r="E100" s="211" t="s">
        <v>25</v>
      </c>
      <c r="F100" s="211" t="s">
        <v>25</v>
      </c>
      <c r="G100" s="211" t="s">
        <v>25</v>
      </c>
      <c r="H100" s="211" t="s">
        <v>3696</v>
      </c>
      <c r="I100" s="211" t="s">
        <v>3697</v>
      </c>
      <c r="J100" s="211" t="s">
        <v>3698</v>
      </c>
      <c r="K100" s="214" t="str">
        <f>IF(COUNTIF(L100:AY100,"&lt;&gt;")=0,"",SUMPRODUCT(((Recommendations[ImplStatus]="Implemented")+(Recommendations[ImplStatus]="Compensated"))*ISNUMBER(MATCH(Recommendations[Id],L100:AY100,0)))/COUNTIF(L100:AY100,"&lt;&gt;"))</f>
        <v/>
      </c>
      <c r="L100" s="217"/>
      <c r="M100" s="217"/>
      <c r="N100" s="217"/>
      <c r="O100" s="217"/>
      <c r="P100" s="217"/>
      <c r="Q100" s="217"/>
      <c r="R100" s="217"/>
      <c r="S100" s="217"/>
      <c r="T100" s="217"/>
      <c r="U100" s="217"/>
      <c r="V100" s="217"/>
      <c r="W100" s="217"/>
      <c r="X100" s="217"/>
      <c r="Y100" s="217"/>
      <c r="Z100" s="217"/>
      <c r="AA100" s="217"/>
      <c r="AB100" s="217"/>
      <c r="AC100" s="217"/>
      <c r="AD100" s="217"/>
      <c r="AE100" s="217"/>
      <c r="AF100" s="217"/>
      <c r="AG100" s="217"/>
      <c r="AH100" s="217"/>
      <c r="AI100" s="217"/>
      <c r="AJ100" s="217"/>
      <c r="AK100" s="217"/>
      <c r="AL100" s="217"/>
      <c r="AM100" s="217"/>
      <c r="AN100" s="217"/>
      <c r="AO100" s="217"/>
      <c r="AP100" s="217"/>
      <c r="AQ100" s="217"/>
      <c r="AR100" s="217"/>
      <c r="AS100" s="217"/>
      <c r="AT100" s="217"/>
      <c r="AU100" s="217"/>
      <c r="AV100" s="217"/>
      <c r="AW100" s="217"/>
      <c r="AX100" s="217"/>
      <c r="AY100" s="227"/>
    </row>
    <row r="101" spans="1:51" ht="60" customHeight="1" x14ac:dyDescent="0.35">
      <c r="A101" s="223" t="s">
        <v>3699</v>
      </c>
      <c r="B101" s="211" t="s">
        <v>3700</v>
      </c>
      <c r="C101" s="211" t="s">
        <v>3701</v>
      </c>
      <c r="D101" s="211" t="s">
        <v>25</v>
      </c>
      <c r="E101" s="211" t="s">
        <v>25</v>
      </c>
      <c r="F101" s="211" t="s">
        <v>25</v>
      </c>
      <c r="G101" s="211" t="s">
        <v>25</v>
      </c>
      <c r="H101" s="211" t="s">
        <v>3702</v>
      </c>
      <c r="I101" s="211" t="s">
        <v>3623</v>
      </c>
      <c r="J101" s="211" t="s">
        <v>3703</v>
      </c>
      <c r="K101" s="214" t="str">
        <f>IF(COUNTIF(L101:AY101,"&lt;&gt;")=0,"",SUMPRODUCT(((Recommendations[ImplStatus]="Implemented")+(Recommendations[ImplStatus]="Compensated"))*ISNUMBER(MATCH(Recommendations[Id],L101:AY101,0)))/COUNTIF(L101:AY101,"&lt;&gt;"))</f>
        <v/>
      </c>
      <c r="L101" s="217"/>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17"/>
      <c r="AK101" s="217"/>
      <c r="AL101" s="217"/>
      <c r="AM101" s="217"/>
      <c r="AN101" s="217"/>
      <c r="AO101" s="217"/>
      <c r="AP101" s="217"/>
      <c r="AQ101" s="217"/>
      <c r="AR101" s="217"/>
      <c r="AS101" s="217"/>
      <c r="AT101" s="217"/>
      <c r="AU101" s="217"/>
      <c r="AV101" s="217"/>
      <c r="AW101" s="217"/>
      <c r="AX101" s="217"/>
      <c r="AY101" s="227"/>
    </row>
    <row r="102" spans="1:51" ht="60" customHeight="1" x14ac:dyDescent="0.35">
      <c r="A102" s="223" t="s">
        <v>3704</v>
      </c>
      <c r="B102" s="211" t="s">
        <v>3705</v>
      </c>
      <c r="C102" s="211" t="s">
        <v>3706</v>
      </c>
      <c r="D102" s="211" t="s">
        <v>3707</v>
      </c>
      <c r="E102" s="211" t="s">
        <v>25</v>
      </c>
      <c r="F102" s="211" t="s">
        <v>25</v>
      </c>
      <c r="G102" s="211" t="s">
        <v>25</v>
      </c>
      <c r="H102" s="211" t="s">
        <v>3708</v>
      </c>
      <c r="I102" s="211" t="s">
        <v>25</v>
      </c>
      <c r="J102" s="211" t="s">
        <v>3709</v>
      </c>
      <c r="K102" s="214" t="str">
        <f>IF(COUNTIF(L102:AY102,"&lt;&gt;")=0,"",SUMPRODUCT(((Recommendations[ImplStatus]="Implemented")+(Recommendations[ImplStatus]="Compensated"))*ISNUMBER(MATCH(Recommendations[Id],L102:AY102,0)))/COUNTIF(L102:AY102,"&lt;&gt;"))</f>
        <v/>
      </c>
      <c r="L102" s="217"/>
      <c r="M102" s="217"/>
      <c r="N102" s="217"/>
      <c r="O102" s="217"/>
      <c r="P102" s="217"/>
      <c r="Q102" s="217"/>
      <c r="R102" s="217"/>
      <c r="S102" s="217"/>
      <c r="T102" s="217"/>
      <c r="U102" s="217"/>
      <c r="V102" s="217"/>
      <c r="W102" s="217"/>
      <c r="X102" s="217"/>
      <c r="Y102" s="217"/>
      <c r="Z102" s="217"/>
      <c r="AA102" s="217"/>
      <c r="AB102" s="217"/>
      <c r="AC102" s="217"/>
      <c r="AD102" s="217"/>
      <c r="AE102" s="217"/>
      <c r="AF102" s="217"/>
      <c r="AG102" s="217"/>
      <c r="AH102" s="217"/>
      <c r="AI102" s="217"/>
      <c r="AJ102" s="217"/>
      <c r="AK102" s="217"/>
      <c r="AL102" s="217"/>
      <c r="AM102" s="217"/>
      <c r="AN102" s="217"/>
      <c r="AO102" s="217"/>
      <c r="AP102" s="217"/>
      <c r="AQ102" s="217"/>
      <c r="AR102" s="217"/>
      <c r="AS102" s="217"/>
      <c r="AT102" s="217"/>
      <c r="AU102" s="217"/>
      <c r="AV102" s="217"/>
      <c r="AW102" s="217"/>
      <c r="AX102" s="217"/>
      <c r="AY102" s="227"/>
    </row>
    <row r="103" spans="1:51" ht="60" customHeight="1" x14ac:dyDescent="0.35">
      <c r="A103" s="223" t="s">
        <v>3710</v>
      </c>
      <c r="B103" s="211" t="s">
        <v>3711</v>
      </c>
      <c r="C103" s="211" t="s">
        <v>3712</v>
      </c>
      <c r="D103" s="211" t="s">
        <v>3707</v>
      </c>
      <c r="E103" s="211" t="s">
        <v>25</v>
      </c>
      <c r="F103" s="211" t="s">
        <v>3713</v>
      </c>
      <c r="G103" s="211" t="s">
        <v>25</v>
      </c>
      <c r="H103" s="211" t="s">
        <v>3714</v>
      </c>
      <c r="I103" s="211" t="s">
        <v>3715</v>
      </c>
      <c r="J103" s="211" t="s">
        <v>3716</v>
      </c>
      <c r="K103" s="214" t="str">
        <f>IF(COUNTIF(L103:AY103,"&lt;&gt;")=0,"",SUMPRODUCT(((Recommendations[ImplStatus]="Implemented")+(Recommendations[ImplStatus]="Compensated"))*ISNUMBER(MATCH(Recommendations[Id],L103:AY103,0)))/COUNTIF(L103:AY103,"&lt;&gt;"))</f>
        <v/>
      </c>
      <c r="L103" s="217"/>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17"/>
      <c r="AU103" s="217"/>
      <c r="AV103" s="217"/>
      <c r="AW103" s="217"/>
      <c r="AX103" s="217"/>
      <c r="AY103" s="227"/>
    </row>
    <row r="104" spans="1:51" ht="60" customHeight="1" outlineLevel="1" x14ac:dyDescent="0.35">
      <c r="A104" s="222" t="s">
        <v>305</v>
      </c>
      <c r="B104" s="210" t="s">
        <v>3717</v>
      </c>
      <c r="C104" s="210"/>
      <c r="D104" s="210"/>
      <c r="E104" s="210"/>
      <c r="F104" s="210"/>
      <c r="G104" s="210"/>
      <c r="H104" s="210"/>
      <c r="I104" s="210"/>
      <c r="J104" s="210"/>
      <c r="K104" s="213" t="str">
        <f>IF(COUNTIF(L104:AY104,"&lt;&gt;")=0,"",SUMPRODUCT(((Recommendations[ImplStatus]="Implemented")+(Recommendations[ImplStatus]="Compensated"))*ISNUMBER(MATCH(Recommendations[Id],L104:AY104,0)))/COUNTIF(L104:AY104,"&lt;&gt;"))</f>
        <v/>
      </c>
      <c r="L104" s="216"/>
      <c r="M104" s="216"/>
      <c r="N104" s="216"/>
      <c r="O104" s="216"/>
      <c r="P104" s="216"/>
      <c r="Q104" s="216"/>
      <c r="R104" s="216"/>
      <c r="S104" s="216"/>
      <c r="T104" s="216"/>
      <c r="U104" s="216"/>
      <c r="V104" s="216"/>
      <c r="W104" s="216"/>
      <c r="X104" s="216"/>
      <c r="Y104" s="216"/>
      <c r="Z104" s="216"/>
      <c r="AA104" s="216"/>
      <c r="AB104" s="216"/>
      <c r="AC104" s="216"/>
      <c r="AD104" s="216"/>
      <c r="AE104" s="216"/>
      <c r="AF104" s="216"/>
      <c r="AG104" s="216"/>
      <c r="AH104" s="216"/>
      <c r="AI104" s="216"/>
      <c r="AJ104" s="216"/>
      <c r="AK104" s="216"/>
      <c r="AL104" s="216"/>
      <c r="AM104" s="216"/>
      <c r="AN104" s="216"/>
      <c r="AO104" s="216"/>
      <c r="AP104" s="216"/>
      <c r="AQ104" s="216"/>
      <c r="AR104" s="216"/>
      <c r="AS104" s="216"/>
      <c r="AT104" s="216"/>
      <c r="AU104" s="216"/>
      <c r="AV104" s="216"/>
      <c r="AW104" s="216"/>
      <c r="AX104" s="216"/>
      <c r="AY104" s="226"/>
    </row>
    <row r="105" spans="1:51" ht="60" customHeight="1" x14ac:dyDescent="0.35">
      <c r="A105" s="223" t="s">
        <v>3718</v>
      </c>
      <c r="B105" s="211" t="s">
        <v>3719</v>
      </c>
      <c r="C105" s="211" t="s">
        <v>3720</v>
      </c>
      <c r="D105" s="211" t="s">
        <v>3721</v>
      </c>
      <c r="E105" s="211" t="s">
        <v>3722</v>
      </c>
      <c r="F105" s="211" t="s">
        <v>25</v>
      </c>
      <c r="G105" s="211" t="s">
        <v>25</v>
      </c>
      <c r="H105" s="211" t="s">
        <v>3723</v>
      </c>
      <c r="I105" s="211" t="s">
        <v>3724</v>
      </c>
      <c r="J105" s="211" t="s">
        <v>3725</v>
      </c>
      <c r="K105" s="214" t="str">
        <f>IF(COUNTIF(L105:AY105,"&lt;&gt;")=0,"",SUMPRODUCT(((Recommendations[ImplStatus]="Implemented")+(Recommendations[ImplStatus]="Compensated"))*ISNUMBER(MATCH(Recommendations[Id],L105:AY105,0)))/COUNTIF(L105:AY105,"&lt;&gt;"))</f>
        <v/>
      </c>
      <c r="L105" s="217"/>
      <c r="M105" s="217"/>
      <c r="N105" s="217"/>
      <c r="O105" s="217"/>
      <c r="P105" s="217"/>
      <c r="Q105" s="217"/>
      <c r="R105" s="217"/>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7"/>
      <c r="AR105" s="217"/>
      <c r="AS105" s="217"/>
      <c r="AT105" s="217"/>
      <c r="AU105" s="217"/>
      <c r="AV105" s="217"/>
      <c r="AW105" s="217"/>
      <c r="AX105" s="217"/>
      <c r="AY105" s="227"/>
    </row>
    <row r="106" spans="1:51" ht="60" customHeight="1" outlineLevel="1" x14ac:dyDescent="0.35">
      <c r="A106" s="221" t="s">
        <v>3726</v>
      </c>
      <c r="B106" s="209" t="s">
        <v>3727</v>
      </c>
      <c r="C106" s="209"/>
      <c r="D106" s="209"/>
      <c r="E106" s="209"/>
      <c r="F106" s="209"/>
      <c r="G106" s="209"/>
      <c r="H106" s="209"/>
      <c r="I106" s="209"/>
      <c r="J106" s="209"/>
      <c r="K106" s="212" t="str">
        <f>IF(COUNTIF(L106:AY106,"&lt;&gt;")=0,"",SUMPRODUCT(((Recommendations[ImplStatus]="Implemented")+(Recommendations[ImplStatus]="Compensated"))*ISNUMBER(MATCH(Recommendations[Id],L106:AY106,0)))/COUNTIF(L106:AY106,"&lt;&gt;"))</f>
        <v/>
      </c>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25"/>
    </row>
    <row r="107" spans="1:51" ht="60" customHeight="1" outlineLevel="1" x14ac:dyDescent="0.35">
      <c r="A107" s="222" t="s">
        <v>343</v>
      </c>
      <c r="B107" s="210" t="s">
        <v>3728</v>
      </c>
      <c r="C107" s="210"/>
      <c r="D107" s="210"/>
      <c r="E107" s="210"/>
      <c r="F107" s="210"/>
      <c r="G107" s="210"/>
      <c r="H107" s="210"/>
      <c r="I107" s="210"/>
      <c r="J107" s="210"/>
      <c r="K107" s="213" t="str">
        <f>IF(COUNTIF(L107:AY107,"&lt;&gt;")=0,"",SUMPRODUCT(((Recommendations[ImplStatus]="Implemented")+(Recommendations[ImplStatus]="Compensated"))*ISNUMBER(MATCH(Recommendations[Id],L107:AY107,0)))/COUNTIF(L107:AY107,"&lt;&gt;"))</f>
        <v/>
      </c>
      <c r="L107" s="216"/>
      <c r="M107" s="216"/>
      <c r="N107" s="216"/>
      <c r="O107" s="216"/>
      <c r="P107" s="216"/>
      <c r="Q107" s="216"/>
      <c r="R107" s="216"/>
      <c r="S107" s="216"/>
      <c r="T107" s="216"/>
      <c r="U107" s="216"/>
      <c r="V107" s="216"/>
      <c r="W107" s="216"/>
      <c r="X107" s="216"/>
      <c r="Y107" s="216"/>
      <c r="Z107" s="216"/>
      <c r="AA107" s="216"/>
      <c r="AB107" s="216"/>
      <c r="AC107" s="216"/>
      <c r="AD107" s="216"/>
      <c r="AE107" s="216"/>
      <c r="AF107" s="216"/>
      <c r="AG107" s="216"/>
      <c r="AH107" s="216"/>
      <c r="AI107" s="216"/>
      <c r="AJ107" s="216"/>
      <c r="AK107" s="216"/>
      <c r="AL107" s="216"/>
      <c r="AM107" s="216"/>
      <c r="AN107" s="216"/>
      <c r="AO107" s="216"/>
      <c r="AP107" s="216"/>
      <c r="AQ107" s="216"/>
      <c r="AR107" s="216"/>
      <c r="AS107" s="216"/>
      <c r="AT107" s="216"/>
      <c r="AU107" s="216"/>
      <c r="AV107" s="216"/>
      <c r="AW107" s="216"/>
      <c r="AX107" s="216"/>
      <c r="AY107" s="226"/>
    </row>
    <row r="108" spans="1:51" ht="60" customHeight="1" x14ac:dyDescent="0.35">
      <c r="A108" s="223" t="s">
        <v>3729</v>
      </c>
      <c r="B108" s="211" t="s">
        <v>3730</v>
      </c>
      <c r="C108" s="211" t="s">
        <v>3731</v>
      </c>
      <c r="D108" s="211" t="s">
        <v>3395</v>
      </c>
      <c r="E108" s="211" t="s">
        <v>3183</v>
      </c>
      <c r="F108" s="211" t="s">
        <v>25</v>
      </c>
      <c r="G108" s="211" t="s">
        <v>25</v>
      </c>
      <c r="H108" s="211" t="s">
        <v>3732</v>
      </c>
      <c r="I108" s="211" t="s">
        <v>25</v>
      </c>
      <c r="J108" s="211" t="s">
        <v>3733</v>
      </c>
      <c r="K108" s="214" t="str">
        <f>IF(COUNTIF(L108:AY108,"&lt;&gt;")=0,"",SUMPRODUCT(((Recommendations[ImplStatus]="Implemented")+(Recommendations[ImplStatus]="Compensated"))*ISNUMBER(MATCH(Recommendations[Id],L108:AY108,0)))/COUNTIF(L108:AY108,"&lt;&gt;"))</f>
        <v/>
      </c>
      <c r="L108" s="217"/>
      <c r="M108" s="217"/>
      <c r="N108" s="217"/>
      <c r="O108" s="217"/>
      <c r="P108" s="217"/>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c r="AS108" s="217"/>
      <c r="AT108" s="217"/>
      <c r="AU108" s="217"/>
      <c r="AV108" s="217"/>
      <c r="AW108" s="217"/>
      <c r="AX108" s="217"/>
      <c r="AY108" s="227"/>
    </row>
    <row r="109" spans="1:51" ht="60" customHeight="1" x14ac:dyDescent="0.35">
      <c r="A109" s="223" t="s">
        <v>3734</v>
      </c>
      <c r="B109" s="211" t="s">
        <v>3735</v>
      </c>
      <c r="C109" s="211" t="s">
        <v>3736</v>
      </c>
      <c r="D109" s="211" t="s">
        <v>3189</v>
      </c>
      <c r="E109" s="211" t="s">
        <v>25</v>
      </c>
      <c r="F109" s="211" t="s">
        <v>3191</v>
      </c>
      <c r="G109" s="211" t="s">
        <v>25</v>
      </c>
      <c r="H109" s="211" t="s">
        <v>3737</v>
      </c>
      <c r="I109" s="211" t="s">
        <v>25</v>
      </c>
      <c r="J109" s="211" t="s">
        <v>3738</v>
      </c>
      <c r="K109" s="214" t="str">
        <f>IF(COUNTIF(L109:AY109,"&lt;&gt;")=0,"",SUMPRODUCT(((Recommendations[ImplStatus]="Implemented")+(Recommendations[ImplStatus]="Compensated"))*ISNUMBER(MATCH(Recommendations[Id],L109:AY109,0)))/COUNTIF(L109:AY109,"&lt;&gt;"))</f>
        <v/>
      </c>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7"/>
      <c r="AU109" s="217"/>
      <c r="AV109" s="217"/>
      <c r="AW109" s="217"/>
      <c r="AX109" s="217"/>
      <c r="AY109" s="227"/>
    </row>
    <row r="110" spans="1:51" ht="60" customHeight="1" outlineLevel="1" x14ac:dyDescent="0.35">
      <c r="A110" s="222" t="s">
        <v>349</v>
      </c>
      <c r="B110" s="210" t="s">
        <v>3739</v>
      </c>
      <c r="C110" s="210"/>
      <c r="D110" s="210"/>
      <c r="E110" s="210"/>
      <c r="F110" s="210"/>
      <c r="G110" s="210"/>
      <c r="H110" s="210"/>
      <c r="I110" s="210"/>
      <c r="J110" s="210"/>
      <c r="K110" s="213" t="str">
        <f>IF(COUNTIF(L110:AY110,"&lt;&gt;")=0,"",SUMPRODUCT(((Recommendations[ImplStatus]="Implemented")+(Recommendations[ImplStatus]="Compensated"))*ISNUMBER(MATCH(Recommendations[Id],L110:AY110,0)))/COUNTIF(L110:AY110,"&lt;&gt;"))</f>
        <v/>
      </c>
      <c r="L110" s="216"/>
      <c r="M110" s="216"/>
      <c r="N110" s="216"/>
      <c r="O110" s="216"/>
      <c r="P110" s="216"/>
      <c r="Q110" s="216"/>
      <c r="R110" s="216"/>
      <c r="S110" s="216"/>
      <c r="T110" s="216"/>
      <c r="U110" s="216"/>
      <c r="V110" s="216"/>
      <c r="W110" s="216"/>
      <c r="X110" s="216"/>
      <c r="Y110" s="216"/>
      <c r="Z110" s="216"/>
      <c r="AA110" s="216"/>
      <c r="AB110" s="216"/>
      <c r="AC110" s="216"/>
      <c r="AD110" s="216"/>
      <c r="AE110" s="216"/>
      <c r="AF110" s="216"/>
      <c r="AG110" s="216"/>
      <c r="AH110" s="216"/>
      <c r="AI110" s="216"/>
      <c r="AJ110" s="216"/>
      <c r="AK110" s="216"/>
      <c r="AL110" s="216"/>
      <c r="AM110" s="216"/>
      <c r="AN110" s="216"/>
      <c r="AO110" s="216"/>
      <c r="AP110" s="216"/>
      <c r="AQ110" s="216"/>
      <c r="AR110" s="216"/>
      <c r="AS110" s="216"/>
      <c r="AT110" s="216"/>
      <c r="AU110" s="216"/>
      <c r="AV110" s="216"/>
      <c r="AW110" s="216"/>
      <c r="AX110" s="216"/>
      <c r="AY110" s="226"/>
    </row>
    <row r="111" spans="1:51" ht="60" customHeight="1" x14ac:dyDescent="0.35">
      <c r="A111" s="223" t="s">
        <v>3740</v>
      </c>
      <c r="B111" s="211" t="s">
        <v>3741</v>
      </c>
      <c r="C111" s="211" t="s">
        <v>3742</v>
      </c>
      <c r="D111" s="211" t="s">
        <v>3743</v>
      </c>
      <c r="E111" s="211" t="s">
        <v>25</v>
      </c>
      <c r="F111" s="211" t="s">
        <v>3744</v>
      </c>
      <c r="G111" s="211" t="s">
        <v>25</v>
      </c>
      <c r="H111" s="211" t="s">
        <v>3745</v>
      </c>
      <c r="I111" s="211" t="s">
        <v>3746</v>
      </c>
      <c r="J111" s="211" t="s">
        <v>3747</v>
      </c>
      <c r="K111" s="214" t="str">
        <f>IF(COUNTIF(L111:AY111,"&lt;&gt;")=0,"",SUMPRODUCT(((Recommendations[ImplStatus]="Implemented")+(Recommendations[ImplStatus]="Compensated"))*ISNUMBER(MATCH(Recommendations[Id],L111:AY111,0)))/COUNTIF(L111:AY111,"&lt;&gt;"))</f>
        <v/>
      </c>
      <c r="L111" s="217"/>
      <c r="M111" s="217"/>
      <c r="N111" s="217"/>
      <c r="O111" s="217"/>
      <c r="P111" s="217"/>
      <c r="Q111" s="217"/>
      <c r="R111" s="217"/>
      <c r="S111" s="217"/>
      <c r="T111" s="217"/>
      <c r="U111" s="217"/>
      <c r="V111" s="217"/>
      <c r="W111" s="217"/>
      <c r="X111" s="217"/>
      <c r="Y111" s="217"/>
      <c r="Z111" s="217"/>
      <c r="AA111" s="217"/>
      <c r="AB111" s="217"/>
      <c r="AC111" s="217"/>
      <c r="AD111" s="217"/>
      <c r="AE111" s="217"/>
      <c r="AF111" s="217"/>
      <c r="AG111" s="217"/>
      <c r="AH111" s="217"/>
      <c r="AI111" s="217"/>
      <c r="AJ111" s="217"/>
      <c r="AK111" s="217"/>
      <c r="AL111" s="217"/>
      <c r="AM111" s="217"/>
      <c r="AN111" s="217"/>
      <c r="AO111" s="217"/>
      <c r="AP111" s="217"/>
      <c r="AQ111" s="217"/>
      <c r="AR111" s="217"/>
      <c r="AS111" s="217"/>
      <c r="AT111" s="217"/>
      <c r="AU111" s="217"/>
      <c r="AV111" s="217"/>
      <c r="AW111" s="217"/>
      <c r="AX111" s="217"/>
      <c r="AY111" s="227"/>
    </row>
    <row r="112" spans="1:51" ht="60" customHeight="1" x14ac:dyDescent="0.35">
      <c r="A112" s="223" t="s">
        <v>3748</v>
      </c>
      <c r="B112" s="211" t="s">
        <v>3749</v>
      </c>
      <c r="C112" s="211" t="s">
        <v>3750</v>
      </c>
      <c r="D112" s="211" t="s">
        <v>3751</v>
      </c>
      <c r="E112" s="211" t="s">
        <v>25</v>
      </c>
      <c r="F112" s="211" t="s">
        <v>25</v>
      </c>
      <c r="G112" s="211" t="s">
        <v>25</v>
      </c>
      <c r="H112" s="211" t="s">
        <v>3752</v>
      </c>
      <c r="I112" s="211" t="s">
        <v>25</v>
      </c>
      <c r="J112" s="211" t="s">
        <v>3753</v>
      </c>
      <c r="K112" s="214" t="str">
        <f>IF(COUNTIF(L112:AY112,"&lt;&gt;")=0,"",SUMPRODUCT(((Recommendations[ImplStatus]="Implemented")+(Recommendations[ImplStatus]="Compensated"))*ISNUMBER(MATCH(Recommendations[Id],L112:AY112,0)))/COUNTIF(L112:AY112,"&lt;&gt;"))</f>
        <v/>
      </c>
      <c r="L112" s="217"/>
      <c r="M112" s="217"/>
      <c r="N112" s="217"/>
      <c r="O112" s="217"/>
      <c r="P112" s="217"/>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c r="AQ112" s="217"/>
      <c r="AR112" s="217"/>
      <c r="AS112" s="217"/>
      <c r="AT112" s="217"/>
      <c r="AU112" s="217"/>
      <c r="AV112" s="217"/>
      <c r="AW112" s="217"/>
      <c r="AX112" s="217"/>
      <c r="AY112" s="227"/>
    </row>
    <row r="113" spans="1:51" ht="60" customHeight="1" x14ac:dyDescent="0.35">
      <c r="A113" s="223" t="s">
        <v>3754</v>
      </c>
      <c r="B113" s="211" t="s">
        <v>3755</v>
      </c>
      <c r="C113" s="211" t="s">
        <v>3756</v>
      </c>
      <c r="D113" s="211" t="s">
        <v>3757</v>
      </c>
      <c r="E113" s="211" t="s">
        <v>25</v>
      </c>
      <c r="F113" s="211" t="s">
        <v>25</v>
      </c>
      <c r="G113" s="211" t="s">
        <v>25</v>
      </c>
      <c r="H113" s="211" t="s">
        <v>3758</v>
      </c>
      <c r="I113" s="211" t="s">
        <v>3759</v>
      </c>
      <c r="J113" s="211" t="s">
        <v>3760</v>
      </c>
      <c r="K113" s="214">
        <f>IF(COUNTIF(L113:AY113,"&lt;&gt;")=0,"",SUMPRODUCT(((Recommendations[ImplStatus]="Implemented")+(Recommendations[ImplStatus]="Compensated"))*ISNUMBER(MATCH(Recommendations[Id],L113:AY113,0)))/COUNTIF(L113:AY113,"&lt;&gt;"))</f>
        <v>0</v>
      </c>
      <c r="L113" s="217" t="s">
        <v>18</v>
      </c>
      <c r="M113" s="217" t="s">
        <v>37</v>
      </c>
      <c r="N113" s="217" t="s">
        <v>44</v>
      </c>
      <c r="O113" s="217" t="s">
        <v>56</v>
      </c>
      <c r="P113" s="217" t="s">
        <v>61</v>
      </c>
      <c r="Q113" s="217" t="s">
        <v>112</v>
      </c>
      <c r="R113" s="217" t="s">
        <v>128</v>
      </c>
      <c r="S113" s="217" t="s">
        <v>139</v>
      </c>
      <c r="T113" s="217" t="s">
        <v>159</v>
      </c>
      <c r="U113" s="217" t="s">
        <v>164</v>
      </c>
      <c r="V113" s="217" t="s">
        <v>202</v>
      </c>
      <c r="W113" s="217" t="s">
        <v>215</v>
      </c>
      <c r="X113" s="217" t="s">
        <v>227</v>
      </c>
      <c r="Y113" s="217" t="s">
        <v>245</v>
      </c>
      <c r="Z113" s="217" t="s">
        <v>251</v>
      </c>
      <c r="AA113" s="217" t="s">
        <v>258</v>
      </c>
      <c r="AB113" s="217" t="s">
        <v>263</v>
      </c>
      <c r="AC113" s="217" t="s">
        <v>268</v>
      </c>
      <c r="AD113" s="217" t="s">
        <v>275</v>
      </c>
      <c r="AE113" s="217" t="s">
        <v>289</v>
      </c>
      <c r="AF113" s="217" t="s">
        <v>299</v>
      </c>
      <c r="AG113" s="217" t="s">
        <v>305</v>
      </c>
      <c r="AH113" s="217" t="s">
        <v>311</v>
      </c>
      <c r="AI113" s="217" t="s">
        <v>322</v>
      </c>
      <c r="AJ113" s="217" t="s">
        <v>327</v>
      </c>
      <c r="AK113" s="217" t="s">
        <v>332</v>
      </c>
      <c r="AL113" s="217" t="s">
        <v>343</v>
      </c>
      <c r="AM113" s="217" t="s">
        <v>349</v>
      </c>
      <c r="AN113" s="217" t="s">
        <v>354</v>
      </c>
      <c r="AO113" s="217" t="s">
        <v>365</v>
      </c>
      <c r="AP113" s="217" t="s">
        <v>378</v>
      </c>
      <c r="AQ113" s="217" t="s">
        <v>384</v>
      </c>
      <c r="AR113" s="217" t="s">
        <v>390</v>
      </c>
      <c r="AS113" s="217" t="s">
        <v>397</v>
      </c>
      <c r="AT113" s="217" t="s">
        <v>404</v>
      </c>
      <c r="AU113" s="217" t="s">
        <v>415</v>
      </c>
      <c r="AV113" s="217" t="s">
        <v>423</v>
      </c>
      <c r="AW113" s="217" t="s">
        <v>430</v>
      </c>
      <c r="AX113" s="217" t="s">
        <v>451</v>
      </c>
      <c r="AY113" s="227" t="s">
        <v>458</v>
      </c>
    </row>
    <row r="114" spans="1:51" ht="60" customHeight="1" x14ac:dyDescent="0.35">
      <c r="A114" s="223" t="s">
        <v>3761</v>
      </c>
      <c r="B114" s="211" t="s">
        <v>3762</v>
      </c>
      <c r="C114" s="211" t="s">
        <v>3763</v>
      </c>
      <c r="D114" s="211" t="s">
        <v>3764</v>
      </c>
      <c r="E114" s="211" t="s">
        <v>25</v>
      </c>
      <c r="F114" s="211" t="s">
        <v>25</v>
      </c>
      <c r="G114" s="211" t="s">
        <v>3765</v>
      </c>
      <c r="H114" s="211" t="s">
        <v>3766</v>
      </c>
      <c r="I114" s="211" t="s">
        <v>3767</v>
      </c>
      <c r="J114" s="211" t="s">
        <v>3768</v>
      </c>
      <c r="K114" s="214">
        <f>IF(COUNTIF(L114:AY114,"&lt;&gt;")=0,"",SUMPRODUCT(((Recommendations[ImplStatus]="Implemented")+(Recommendations[ImplStatus]="Compensated"))*ISNUMBER(MATCH(Recommendations[Id],L114:AY114,0)))/COUNTIF(L114:AY114,"&lt;&gt;"))</f>
        <v>0</v>
      </c>
      <c r="L114" s="217" t="s">
        <v>18</v>
      </c>
      <c r="M114" s="217" t="s">
        <v>31</v>
      </c>
      <c r="N114" s="217" t="s">
        <v>37</v>
      </c>
      <c r="O114" s="217" t="s">
        <v>44</v>
      </c>
      <c r="P114" s="217" t="s">
        <v>56</v>
      </c>
      <c r="Q114" s="217" t="s">
        <v>61</v>
      </c>
      <c r="R114" s="217" t="s">
        <v>88</v>
      </c>
      <c r="S114" s="217" t="s">
        <v>112</v>
      </c>
      <c r="T114" s="217" t="s">
        <v>128</v>
      </c>
      <c r="U114" s="217" t="s">
        <v>133</v>
      </c>
      <c r="V114" s="217" t="s">
        <v>139</v>
      </c>
      <c r="W114" s="217" t="s">
        <v>146</v>
      </c>
      <c r="X114" s="217" t="s">
        <v>152</v>
      </c>
      <c r="Y114" s="217" t="s">
        <v>159</v>
      </c>
      <c r="Z114" s="217" t="s">
        <v>164</v>
      </c>
      <c r="AA114" s="217" t="s">
        <v>172</v>
      </c>
      <c r="AB114" s="217" t="s">
        <v>183</v>
      </c>
      <c r="AC114" s="217" t="s">
        <v>189</v>
      </c>
      <c r="AD114" s="217" t="s">
        <v>202</v>
      </c>
      <c r="AE114" s="217" t="s">
        <v>215</v>
      </c>
      <c r="AF114" s="217" t="s">
        <v>221</v>
      </c>
      <c r="AG114" s="217" t="s">
        <v>227</v>
      </c>
      <c r="AH114" s="217" t="s">
        <v>245</v>
      </c>
      <c r="AI114" s="217" t="s">
        <v>251</v>
      </c>
      <c r="AJ114" s="217" t="s">
        <v>258</v>
      </c>
      <c r="AK114" s="217" t="s">
        <v>263</v>
      </c>
      <c r="AL114" s="217" t="s">
        <v>268</v>
      </c>
      <c r="AM114" s="217" t="s">
        <v>275</v>
      </c>
      <c r="AN114" s="217" t="s">
        <v>289</v>
      </c>
      <c r="AO114" s="217" t="s">
        <v>294</v>
      </c>
      <c r="AP114" s="217" t="s">
        <v>299</v>
      </c>
      <c r="AQ114" s="217" t="s">
        <v>305</v>
      </c>
      <c r="AR114" s="217" t="s">
        <v>311</v>
      </c>
      <c r="AS114" s="217" t="s">
        <v>322</v>
      </c>
      <c r="AT114" s="217" t="s">
        <v>327</v>
      </c>
      <c r="AU114" s="217" t="s">
        <v>332</v>
      </c>
      <c r="AV114" s="217" t="s">
        <v>343</v>
      </c>
      <c r="AW114" s="217" t="s">
        <v>349</v>
      </c>
      <c r="AX114" s="217" t="s">
        <v>354</v>
      </c>
      <c r="AY114" s="227" t="s">
        <v>365</v>
      </c>
    </row>
    <row r="115" spans="1:51" ht="60" customHeight="1" x14ac:dyDescent="0.35">
      <c r="A115" s="223" t="s">
        <v>3769</v>
      </c>
      <c r="B115" s="211" t="s">
        <v>3770</v>
      </c>
      <c r="C115" s="211" t="s">
        <v>3771</v>
      </c>
      <c r="D115" s="211" t="s">
        <v>3772</v>
      </c>
      <c r="E115" s="211" t="s">
        <v>25</v>
      </c>
      <c r="F115" s="211" t="s">
        <v>3773</v>
      </c>
      <c r="G115" s="211" t="s">
        <v>25</v>
      </c>
      <c r="H115" s="211" t="s">
        <v>3774</v>
      </c>
      <c r="I115" s="211" t="s">
        <v>3774</v>
      </c>
      <c r="J115" s="211" t="s">
        <v>3775</v>
      </c>
      <c r="K115" s="214" t="str">
        <f>IF(COUNTIF(L115:AY115,"&lt;&gt;")=0,"",SUMPRODUCT(((Recommendations[ImplStatus]="Implemented")+(Recommendations[ImplStatus]="Compensated"))*ISNUMBER(MATCH(Recommendations[Id],L115:AY115,0)))/COUNTIF(L115:AY115,"&lt;&gt;"))</f>
        <v/>
      </c>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17"/>
      <c r="AU115" s="217"/>
      <c r="AV115" s="217"/>
      <c r="AW115" s="217"/>
      <c r="AX115" s="217"/>
      <c r="AY115" s="227"/>
    </row>
    <row r="116" spans="1:51" ht="60" customHeight="1" outlineLevel="1" x14ac:dyDescent="0.35">
      <c r="A116" s="222" t="s">
        <v>354</v>
      </c>
      <c r="B116" s="210" t="s">
        <v>3776</v>
      </c>
      <c r="C116" s="210"/>
      <c r="D116" s="210"/>
      <c r="E116" s="210"/>
      <c r="F116" s="210"/>
      <c r="G116" s="210"/>
      <c r="H116" s="210"/>
      <c r="I116" s="210"/>
      <c r="J116" s="210"/>
      <c r="K116" s="213" t="str">
        <f>IF(COUNTIF(L116:AY116,"&lt;&gt;")=0,"",SUMPRODUCT(((Recommendations[ImplStatus]="Implemented")+(Recommendations[ImplStatus]="Compensated"))*ISNUMBER(MATCH(Recommendations[Id],L116:AY116,0)))/COUNTIF(L116:AY116,"&lt;&gt;"))</f>
        <v/>
      </c>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216"/>
      <c r="AU116" s="216"/>
      <c r="AV116" s="216"/>
      <c r="AW116" s="216"/>
      <c r="AX116" s="216"/>
      <c r="AY116" s="226"/>
    </row>
    <row r="117" spans="1:51" ht="60" customHeight="1" x14ac:dyDescent="0.35">
      <c r="A117" s="223" t="s">
        <v>3777</v>
      </c>
      <c r="B117" s="211" t="s">
        <v>3778</v>
      </c>
      <c r="C117" s="211" t="s">
        <v>3779</v>
      </c>
      <c r="D117" s="211" t="s">
        <v>3780</v>
      </c>
      <c r="E117" s="211" t="s">
        <v>25</v>
      </c>
      <c r="F117" s="211" t="s">
        <v>3781</v>
      </c>
      <c r="G117" s="211" t="s">
        <v>3782</v>
      </c>
      <c r="H117" s="211" t="s">
        <v>3783</v>
      </c>
      <c r="I117" s="211" t="s">
        <v>3784</v>
      </c>
      <c r="J117" s="211" t="s">
        <v>3785</v>
      </c>
      <c r="K117" s="214" t="str">
        <f>IF(COUNTIF(L117:AY117,"&lt;&gt;")=0,"",SUMPRODUCT(((Recommendations[ImplStatus]="Implemented")+(Recommendations[ImplStatus]="Compensated"))*ISNUMBER(MATCH(Recommendations[Id],L117:AY117,0)))/COUNTIF(L117:AY117,"&lt;&gt;"))</f>
        <v/>
      </c>
      <c r="L117" s="217"/>
      <c r="M117" s="217"/>
      <c r="N117" s="217"/>
      <c r="O117" s="217"/>
      <c r="P117" s="217"/>
      <c r="Q117" s="217"/>
      <c r="R117" s="217"/>
      <c r="S117" s="217"/>
      <c r="T117" s="217"/>
      <c r="U117" s="217"/>
      <c r="V117" s="217"/>
      <c r="W117" s="217"/>
      <c r="X117" s="217"/>
      <c r="Y117" s="217"/>
      <c r="Z117" s="217"/>
      <c r="AA117" s="217"/>
      <c r="AB117" s="217"/>
      <c r="AC117" s="217"/>
      <c r="AD117" s="217"/>
      <c r="AE117" s="217"/>
      <c r="AF117" s="217"/>
      <c r="AG117" s="217"/>
      <c r="AH117" s="217"/>
      <c r="AI117" s="217"/>
      <c r="AJ117" s="217"/>
      <c r="AK117" s="217"/>
      <c r="AL117" s="217"/>
      <c r="AM117" s="217"/>
      <c r="AN117" s="217"/>
      <c r="AO117" s="217"/>
      <c r="AP117" s="217"/>
      <c r="AQ117" s="217"/>
      <c r="AR117" s="217"/>
      <c r="AS117" s="217"/>
      <c r="AT117" s="217"/>
      <c r="AU117" s="217"/>
      <c r="AV117" s="217"/>
      <c r="AW117" s="217"/>
      <c r="AX117" s="217"/>
      <c r="AY117" s="227"/>
    </row>
    <row r="118" spans="1:51" ht="60" customHeight="1" x14ac:dyDescent="0.35">
      <c r="A118" s="223" t="s">
        <v>3786</v>
      </c>
      <c r="B118" s="211" t="s">
        <v>3787</v>
      </c>
      <c r="C118" s="211" t="s">
        <v>3788</v>
      </c>
      <c r="D118" s="211" t="s">
        <v>3789</v>
      </c>
      <c r="E118" s="211" t="s">
        <v>25</v>
      </c>
      <c r="F118" s="211" t="s">
        <v>25</v>
      </c>
      <c r="G118" s="211" t="s">
        <v>25</v>
      </c>
      <c r="H118" s="211" t="s">
        <v>3790</v>
      </c>
      <c r="I118" s="211" t="s">
        <v>3623</v>
      </c>
      <c r="J118" s="211" t="s">
        <v>3791</v>
      </c>
      <c r="K118" s="214" t="str">
        <f>IF(COUNTIF(L118:AY118,"&lt;&gt;")=0,"",SUMPRODUCT(((Recommendations[ImplStatus]="Implemented")+(Recommendations[ImplStatus]="Compensated"))*ISNUMBER(MATCH(Recommendations[Id],L118:AY118,0)))/COUNTIF(L118:AY118,"&lt;&gt;"))</f>
        <v/>
      </c>
      <c r="L118" s="217"/>
      <c r="M118" s="217"/>
      <c r="N118" s="217"/>
      <c r="O118" s="217"/>
      <c r="P118" s="217"/>
      <c r="Q118" s="217"/>
      <c r="R118" s="217"/>
      <c r="S118" s="217"/>
      <c r="T118" s="217"/>
      <c r="U118" s="217"/>
      <c r="V118" s="217"/>
      <c r="W118" s="217"/>
      <c r="X118" s="217"/>
      <c r="Y118" s="217"/>
      <c r="Z118" s="217"/>
      <c r="AA118" s="217"/>
      <c r="AB118" s="217"/>
      <c r="AC118" s="217"/>
      <c r="AD118" s="217"/>
      <c r="AE118" s="217"/>
      <c r="AF118" s="217"/>
      <c r="AG118" s="217"/>
      <c r="AH118" s="217"/>
      <c r="AI118" s="217"/>
      <c r="AJ118" s="217"/>
      <c r="AK118" s="217"/>
      <c r="AL118" s="217"/>
      <c r="AM118" s="217"/>
      <c r="AN118" s="217"/>
      <c r="AO118" s="217"/>
      <c r="AP118" s="217"/>
      <c r="AQ118" s="217"/>
      <c r="AR118" s="217"/>
      <c r="AS118" s="217"/>
      <c r="AT118" s="217"/>
      <c r="AU118" s="217"/>
      <c r="AV118" s="217"/>
      <c r="AW118" s="217"/>
      <c r="AX118" s="217"/>
      <c r="AY118" s="227"/>
    </row>
    <row r="119" spans="1:51" ht="60" customHeight="1" x14ac:dyDescent="0.35">
      <c r="A119" s="223" t="s">
        <v>3792</v>
      </c>
      <c r="B119" s="211" t="s">
        <v>3793</v>
      </c>
      <c r="C119" s="211" t="s">
        <v>3794</v>
      </c>
      <c r="D119" s="211" t="s">
        <v>3795</v>
      </c>
      <c r="E119" s="211" t="s">
        <v>25</v>
      </c>
      <c r="F119" s="211" t="s">
        <v>3796</v>
      </c>
      <c r="G119" s="211" t="s">
        <v>25</v>
      </c>
      <c r="H119" s="211" t="s">
        <v>3797</v>
      </c>
      <c r="I119" s="211" t="s">
        <v>3798</v>
      </c>
      <c r="J119" s="211" t="s">
        <v>3799</v>
      </c>
      <c r="K119" s="214">
        <f>IF(COUNTIF(L119:AY119,"&lt;&gt;")=0,"",SUMPRODUCT(((Recommendations[ImplStatus]="Implemented")+(Recommendations[ImplStatus]="Compensated"))*ISNUMBER(MATCH(Recommendations[Id],L119:AY119,0)))/COUNTIF(L119:AY119,"&lt;&gt;"))</f>
        <v>0</v>
      </c>
      <c r="L119" s="217" t="s">
        <v>233</v>
      </c>
      <c r="M119" s="217"/>
      <c r="N119" s="217"/>
      <c r="O119" s="217"/>
      <c r="P119" s="217"/>
      <c r="Q119" s="217"/>
      <c r="R119" s="217"/>
      <c r="S119" s="217"/>
      <c r="T119" s="217"/>
      <c r="U119" s="217"/>
      <c r="V119" s="217"/>
      <c r="W119" s="217"/>
      <c r="X119" s="217"/>
      <c r="Y119" s="217"/>
      <c r="Z119" s="217"/>
      <c r="AA119" s="217"/>
      <c r="AB119" s="217"/>
      <c r="AC119" s="217"/>
      <c r="AD119" s="217"/>
      <c r="AE119" s="217"/>
      <c r="AF119" s="217"/>
      <c r="AG119" s="217"/>
      <c r="AH119" s="217"/>
      <c r="AI119" s="217"/>
      <c r="AJ119" s="217"/>
      <c r="AK119" s="217"/>
      <c r="AL119" s="217"/>
      <c r="AM119" s="217"/>
      <c r="AN119" s="217"/>
      <c r="AO119" s="217"/>
      <c r="AP119" s="217"/>
      <c r="AQ119" s="217"/>
      <c r="AR119" s="217"/>
      <c r="AS119" s="217"/>
      <c r="AT119" s="217"/>
      <c r="AU119" s="217"/>
      <c r="AV119" s="217"/>
      <c r="AW119" s="217"/>
      <c r="AX119" s="217"/>
      <c r="AY119" s="227"/>
    </row>
    <row r="120" spans="1:51" ht="60" customHeight="1" outlineLevel="1" x14ac:dyDescent="0.35">
      <c r="A120" s="222" t="s">
        <v>360</v>
      </c>
      <c r="B120" s="210" t="s">
        <v>3800</v>
      </c>
      <c r="C120" s="210"/>
      <c r="D120" s="210"/>
      <c r="E120" s="210"/>
      <c r="F120" s="210"/>
      <c r="G120" s="210"/>
      <c r="H120" s="210"/>
      <c r="I120" s="210"/>
      <c r="J120" s="210"/>
      <c r="K120" s="213" t="str">
        <f>IF(COUNTIF(L120:AY120,"&lt;&gt;")=0,"",SUMPRODUCT(((Recommendations[ImplStatus]="Implemented")+(Recommendations[ImplStatus]="Compensated"))*ISNUMBER(MATCH(Recommendations[Id],L120:AY120,0)))/COUNTIF(L120:AY120,"&lt;&gt;"))</f>
        <v/>
      </c>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16"/>
      <c r="AW120" s="216"/>
      <c r="AX120" s="216"/>
      <c r="AY120" s="226"/>
    </row>
    <row r="121" spans="1:51" ht="60" customHeight="1" x14ac:dyDescent="0.35">
      <c r="A121" s="223" t="s">
        <v>3801</v>
      </c>
      <c r="B121" s="211" t="s">
        <v>3802</v>
      </c>
      <c r="C121" s="211" t="s">
        <v>25</v>
      </c>
      <c r="D121" s="211" t="s">
        <v>25</v>
      </c>
      <c r="E121" s="211" t="s">
        <v>25</v>
      </c>
      <c r="F121" s="211" t="s">
        <v>25</v>
      </c>
      <c r="G121" s="211" t="s">
        <v>25</v>
      </c>
      <c r="H121" s="211" t="s">
        <v>25</v>
      </c>
      <c r="I121" s="211" t="s">
        <v>25</v>
      </c>
      <c r="J121" s="211" t="s">
        <v>25</v>
      </c>
      <c r="K121" s="214" t="str">
        <f>IF(COUNTIF(L121:AY121,"&lt;&gt;")=0,"",SUMPRODUCT(((Recommendations[ImplStatus]="Implemented")+(Recommendations[ImplStatus]="Compensated"))*ISNUMBER(MATCH(Recommendations[Id],L121:AY121,0)))/COUNTIF(L121:AY121,"&lt;&gt;"))</f>
        <v/>
      </c>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17"/>
      <c r="AU121" s="217"/>
      <c r="AV121" s="217"/>
      <c r="AW121" s="217"/>
      <c r="AX121" s="217"/>
      <c r="AY121" s="227"/>
    </row>
    <row r="122" spans="1:51" ht="60" customHeight="1" x14ac:dyDescent="0.35">
      <c r="A122" s="223" t="s">
        <v>3803</v>
      </c>
      <c r="B122" s="211" t="s">
        <v>3804</v>
      </c>
      <c r="C122" s="211" t="s">
        <v>3805</v>
      </c>
      <c r="D122" s="211" t="s">
        <v>3806</v>
      </c>
      <c r="E122" s="211" t="s">
        <v>25</v>
      </c>
      <c r="F122" s="211" t="s">
        <v>3807</v>
      </c>
      <c r="G122" s="211" t="s">
        <v>25</v>
      </c>
      <c r="H122" s="211" t="s">
        <v>3808</v>
      </c>
      <c r="I122" s="211" t="s">
        <v>3809</v>
      </c>
      <c r="J122" s="211" t="s">
        <v>3810</v>
      </c>
      <c r="K122" s="214" t="str">
        <f>IF(COUNTIF(L122:AY122,"&lt;&gt;")=0,"",SUMPRODUCT(((Recommendations[ImplStatus]="Implemented")+(Recommendations[ImplStatus]="Compensated"))*ISNUMBER(MATCH(Recommendations[Id],L122:AY122,0)))/COUNTIF(L122:AY122,"&lt;&gt;"))</f>
        <v/>
      </c>
      <c r="L122" s="217"/>
      <c r="M122" s="217"/>
      <c r="N122" s="217"/>
      <c r="O122" s="217"/>
      <c r="P122" s="217"/>
      <c r="Q122" s="217"/>
      <c r="R122" s="217"/>
      <c r="S122" s="217"/>
      <c r="T122" s="217"/>
      <c r="U122" s="217"/>
      <c r="V122" s="217"/>
      <c r="W122" s="217"/>
      <c r="X122" s="217"/>
      <c r="Y122" s="217"/>
      <c r="Z122" s="217"/>
      <c r="AA122" s="217"/>
      <c r="AB122" s="217"/>
      <c r="AC122" s="217"/>
      <c r="AD122" s="217"/>
      <c r="AE122" s="217"/>
      <c r="AF122" s="217"/>
      <c r="AG122" s="217"/>
      <c r="AH122" s="217"/>
      <c r="AI122" s="217"/>
      <c r="AJ122" s="217"/>
      <c r="AK122" s="217"/>
      <c r="AL122" s="217"/>
      <c r="AM122" s="217"/>
      <c r="AN122" s="217"/>
      <c r="AO122" s="217"/>
      <c r="AP122" s="217"/>
      <c r="AQ122" s="217"/>
      <c r="AR122" s="217"/>
      <c r="AS122" s="217"/>
      <c r="AT122" s="217"/>
      <c r="AU122" s="217"/>
      <c r="AV122" s="217"/>
      <c r="AW122" s="217"/>
      <c r="AX122" s="217"/>
      <c r="AY122" s="227"/>
    </row>
    <row r="123" spans="1:51" ht="60" customHeight="1" x14ac:dyDescent="0.35">
      <c r="A123" s="223" t="s">
        <v>3811</v>
      </c>
      <c r="B123" s="211" t="s">
        <v>3812</v>
      </c>
      <c r="C123" s="211" t="s">
        <v>3813</v>
      </c>
      <c r="D123" s="211" t="s">
        <v>3814</v>
      </c>
      <c r="E123" s="211" t="s">
        <v>25</v>
      </c>
      <c r="F123" s="211" t="s">
        <v>3815</v>
      </c>
      <c r="G123" s="211" t="s">
        <v>25</v>
      </c>
      <c r="H123" s="211" t="s">
        <v>3816</v>
      </c>
      <c r="I123" s="211" t="s">
        <v>25</v>
      </c>
      <c r="J123" s="211" t="s">
        <v>3817</v>
      </c>
      <c r="K123" s="214" t="str">
        <f>IF(COUNTIF(L123:AY123,"&lt;&gt;")=0,"",SUMPRODUCT(((Recommendations[ImplStatus]="Implemented")+(Recommendations[ImplStatus]="Compensated"))*ISNUMBER(MATCH(Recommendations[Id],L123:AY123,0)))/COUNTIF(L123:AY123,"&lt;&gt;"))</f>
        <v/>
      </c>
      <c r="L123" s="217"/>
      <c r="M123" s="217"/>
      <c r="N123" s="217"/>
      <c r="O123" s="217"/>
      <c r="P123" s="217"/>
      <c r="Q123" s="217"/>
      <c r="R123" s="217"/>
      <c r="S123" s="217"/>
      <c r="T123" s="217"/>
      <c r="U123" s="217"/>
      <c r="V123" s="217"/>
      <c r="W123" s="217"/>
      <c r="X123" s="217"/>
      <c r="Y123" s="217"/>
      <c r="Z123" s="217"/>
      <c r="AA123" s="217"/>
      <c r="AB123" s="217"/>
      <c r="AC123" s="217"/>
      <c r="AD123" s="217"/>
      <c r="AE123" s="217"/>
      <c r="AF123" s="217"/>
      <c r="AG123" s="217"/>
      <c r="AH123" s="217"/>
      <c r="AI123" s="217"/>
      <c r="AJ123" s="217"/>
      <c r="AK123" s="217"/>
      <c r="AL123" s="217"/>
      <c r="AM123" s="217"/>
      <c r="AN123" s="217"/>
      <c r="AO123" s="217"/>
      <c r="AP123" s="217"/>
      <c r="AQ123" s="217"/>
      <c r="AR123" s="217"/>
      <c r="AS123" s="217"/>
      <c r="AT123" s="217"/>
      <c r="AU123" s="217"/>
      <c r="AV123" s="217"/>
      <c r="AW123" s="217"/>
      <c r="AX123" s="217"/>
      <c r="AY123" s="227"/>
    </row>
    <row r="124" spans="1:51" ht="60" customHeight="1" outlineLevel="1" x14ac:dyDescent="0.35">
      <c r="A124" s="222" t="s">
        <v>365</v>
      </c>
      <c r="B124" s="210" t="s">
        <v>3818</v>
      </c>
      <c r="C124" s="210"/>
      <c r="D124" s="210"/>
      <c r="E124" s="210"/>
      <c r="F124" s="210"/>
      <c r="G124" s="210"/>
      <c r="H124" s="210"/>
      <c r="I124" s="210"/>
      <c r="J124" s="210"/>
      <c r="K124" s="213" t="str">
        <f>IF(COUNTIF(L124:AY124,"&lt;&gt;")=0,"",SUMPRODUCT(((Recommendations[ImplStatus]="Implemented")+(Recommendations[ImplStatus]="Compensated"))*ISNUMBER(MATCH(Recommendations[Id],L124:AY124,0)))/COUNTIF(L124:AY124,"&lt;&gt;"))</f>
        <v/>
      </c>
      <c r="L124" s="216"/>
      <c r="M124" s="216"/>
      <c r="N124" s="216"/>
      <c r="O124" s="216"/>
      <c r="P124" s="216"/>
      <c r="Q124" s="216"/>
      <c r="R124" s="216"/>
      <c r="S124" s="216"/>
      <c r="T124" s="216"/>
      <c r="U124" s="216"/>
      <c r="V124" s="216"/>
      <c r="W124" s="216"/>
      <c r="X124" s="216"/>
      <c r="Y124" s="216"/>
      <c r="Z124" s="216"/>
      <c r="AA124" s="216"/>
      <c r="AB124" s="216"/>
      <c r="AC124" s="216"/>
      <c r="AD124" s="216"/>
      <c r="AE124" s="216"/>
      <c r="AF124" s="216"/>
      <c r="AG124" s="216"/>
      <c r="AH124" s="216"/>
      <c r="AI124" s="216"/>
      <c r="AJ124" s="216"/>
      <c r="AK124" s="216"/>
      <c r="AL124" s="216"/>
      <c r="AM124" s="216"/>
      <c r="AN124" s="216"/>
      <c r="AO124" s="216"/>
      <c r="AP124" s="216"/>
      <c r="AQ124" s="216"/>
      <c r="AR124" s="216"/>
      <c r="AS124" s="216"/>
      <c r="AT124" s="216"/>
      <c r="AU124" s="216"/>
      <c r="AV124" s="216"/>
      <c r="AW124" s="216"/>
      <c r="AX124" s="216"/>
      <c r="AY124" s="226"/>
    </row>
    <row r="125" spans="1:51" ht="60" customHeight="1" x14ac:dyDescent="0.35">
      <c r="A125" s="223" t="s">
        <v>3819</v>
      </c>
      <c r="B125" s="211" t="s">
        <v>3820</v>
      </c>
      <c r="C125" s="211" t="s">
        <v>3821</v>
      </c>
      <c r="D125" s="211" t="s">
        <v>3822</v>
      </c>
      <c r="E125" s="211" t="s">
        <v>25</v>
      </c>
      <c r="F125" s="211" t="s">
        <v>25</v>
      </c>
      <c r="G125" s="211" t="s">
        <v>25</v>
      </c>
      <c r="H125" s="211" t="s">
        <v>3823</v>
      </c>
      <c r="I125" s="211" t="s">
        <v>25</v>
      </c>
      <c r="J125" s="211" t="s">
        <v>3824</v>
      </c>
      <c r="K125" s="214" t="str">
        <f>IF(COUNTIF(L125:AY125,"&lt;&gt;")=0,"",SUMPRODUCT(((Recommendations[ImplStatus]="Implemented")+(Recommendations[ImplStatus]="Compensated"))*ISNUMBER(MATCH(Recommendations[Id],L125:AY125,0)))/COUNTIF(L125:AY125,"&lt;&gt;"))</f>
        <v/>
      </c>
      <c r="L125" s="217"/>
      <c r="M125" s="217"/>
      <c r="N125" s="217"/>
      <c r="O125" s="217"/>
      <c r="P125" s="217"/>
      <c r="Q125" s="217"/>
      <c r="R125" s="217"/>
      <c r="S125" s="217"/>
      <c r="T125" s="217"/>
      <c r="U125" s="217"/>
      <c r="V125" s="217"/>
      <c r="W125" s="217"/>
      <c r="X125" s="217"/>
      <c r="Y125" s="217"/>
      <c r="Z125" s="217"/>
      <c r="AA125" s="217"/>
      <c r="AB125" s="217"/>
      <c r="AC125" s="217"/>
      <c r="AD125" s="217"/>
      <c r="AE125" s="217"/>
      <c r="AF125" s="217"/>
      <c r="AG125" s="217"/>
      <c r="AH125" s="217"/>
      <c r="AI125" s="217"/>
      <c r="AJ125" s="217"/>
      <c r="AK125" s="217"/>
      <c r="AL125" s="217"/>
      <c r="AM125" s="217"/>
      <c r="AN125" s="217"/>
      <c r="AO125" s="217"/>
      <c r="AP125" s="217"/>
      <c r="AQ125" s="217"/>
      <c r="AR125" s="217"/>
      <c r="AS125" s="217"/>
      <c r="AT125" s="217"/>
      <c r="AU125" s="217"/>
      <c r="AV125" s="217"/>
      <c r="AW125" s="217"/>
      <c r="AX125" s="217"/>
      <c r="AY125" s="227"/>
    </row>
    <row r="126" spans="1:51" ht="60" customHeight="1" x14ac:dyDescent="0.35">
      <c r="A126" s="223" t="s">
        <v>3825</v>
      </c>
      <c r="B126" s="211" t="s">
        <v>3826</v>
      </c>
      <c r="C126" s="211" t="s">
        <v>3827</v>
      </c>
      <c r="D126" s="211" t="s">
        <v>3828</v>
      </c>
      <c r="E126" s="211" t="s">
        <v>25</v>
      </c>
      <c r="F126" s="211" t="s">
        <v>3829</v>
      </c>
      <c r="G126" s="211" t="s">
        <v>25</v>
      </c>
      <c r="H126" s="211" t="s">
        <v>3830</v>
      </c>
      <c r="I126" s="211" t="s">
        <v>3831</v>
      </c>
      <c r="J126" s="211" t="s">
        <v>3832</v>
      </c>
      <c r="K126" s="214" t="str">
        <f>IF(COUNTIF(L126:AY126,"&lt;&gt;")=0,"",SUMPRODUCT(((Recommendations[ImplStatus]="Implemented")+(Recommendations[ImplStatus]="Compensated"))*ISNUMBER(MATCH(Recommendations[Id],L126:AY126,0)))/COUNTIF(L126:AY126,"&lt;&gt;"))</f>
        <v/>
      </c>
      <c r="L126" s="217"/>
      <c r="M126" s="217"/>
      <c r="N126" s="217"/>
      <c r="O126" s="217"/>
      <c r="P126" s="217"/>
      <c r="Q126" s="217"/>
      <c r="R126" s="217"/>
      <c r="S126" s="217"/>
      <c r="T126" s="217"/>
      <c r="U126" s="217"/>
      <c r="V126" s="217"/>
      <c r="W126" s="217"/>
      <c r="X126" s="217"/>
      <c r="Y126" s="217"/>
      <c r="Z126" s="217"/>
      <c r="AA126" s="217"/>
      <c r="AB126" s="217"/>
      <c r="AC126" s="217"/>
      <c r="AD126" s="217"/>
      <c r="AE126" s="217"/>
      <c r="AF126" s="217"/>
      <c r="AG126" s="217"/>
      <c r="AH126" s="217"/>
      <c r="AI126" s="217"/>
      <c r="AJ126" s="217"/>
      <c r="AK126" s="217"/>
      <c r="AL126" s="217"/>
      <c r="AM126" s="217"/>
      <c r="AN126" s="217"/>
      <c r="AO126" s="217"/>
      <c r="AP126" s="217"/>
      <c r="AQ126" s="217"/>
      <c r="AR126" s="217"/>
      <c r="AS126" s="217"/>
      <c r="AT126" s="217"/>
      <c r="AU126" s="217"/>
      <c r="AV126" s="217"/>
      <c r="AW126" s="217"/>
      <c r="AX126" s="217"/>
      <c r="AY126" s="227"/>
    </row>
    <row r="127" spans="1:51" ht="60" customHeight="1" x14ac:dyDescent="0.35">
      <c r="A127" s="223" t="s">
        <v>3833</v>
      </c>
      <c r="B127" s="211" t="s">
        <v>3834</v>
      </c>
      <c r="C127" s="211" t="s">
        <v>3835</v>
      </c>
      <c r="D127" s="211" t="s">
        <v>3836</v>
      </c>
      <c r="E127" s="211" t="s">
        <v>3837</v>
      </c>
      <c r="F127" s="211" t="s">
        <v>25</v>
      </c>
      <c r="G127" s="211" t="s">
        <v>25</v>
      </c>
      <c r="H127" s="211" t="s">
        <v>3838</v>
      </c>
      <c r="I127" s="211" t="s">
        <v>25</v>
      </c>
      <c r="J127" s="211" t="s">
        <v>3839</v>
      </c>
      <c r="K127" s="214" t="str">
        <f>IF(COUNTIF(L127:AY127,"&lt;&gt;")=0,"",SUMPRODUCT(((Recommendations[ImplStatus]="Implemented")+(Recommendations[ImplStatus]="Compensated"))*ISNUMBER(MATCH(Recommendations[Id],L127:AY127,0)))/COUNTIF(L127:AY127,"&lt;&gt;"))</f>
        <v/>
      </c>
      <c r="L127" s="217"/>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17"/>
      <c r="AU127" s="217"/>
      <c r="AV127" s="217"/>
      <c r="AW127" s="217"/>
      <c r="AX127" s="217"/>
      <c r="AY127" s="227"/>
    </row>
    <row r="128" spans="1:51" ht="60" customHeight="1" x14ac:dyDescent="0.35">
      <c r="A128" s="223" t="s">
        <v>3840</v>
      </c>
      <c r="B128" s="211" t="s">
        <v>3841</v>
      </c>
      <c r="C128" s="211" t="s">
        <v>3842</v>
      </c>
      <c r="D128" s="211" t="s">
        <v>25</v>
      </c>
      <c r="E128" s="211" t="s">
        <v>25</v>
      </c>
      <c r="F128" s="211" t="s">
        <v>25</v>
      </c>
      <c r="G128" s="211" t="s">
        <v>25</v>
      </c>
      <c r="H128" s="211" t="s">
        <v>3843</v>
      </c>
      <c r="I128" s="211" t="s">
        <v>3844</v>
      </c>
      <c r="J128" s="211" t="s">
        <v>3845</v>
      </c>
      <c r="K128" s="214" t="str">
        <f>IF(COUNTIF(L128:AY128,"&lt;&gt;")=0,"",SUMPRODUCT(((Recommendations[ImplStatus]="Implemented")+(Recommendations[ImplStatus]="Compensated"))*ISNUMBER(MATCH(Recommendations[Id],L128:AY128,0)))/COUNTIF(L128:AY128,"&lt;&gt;"))</f>
        <v/>
      </c>
      <c r="L128" s="217"/>
      <c r="M128" s="217"/>
      <c r="N128" s="217"/>
      <c r="O128" s="217"/>
      <c r="P128" s="217"/>
      <c r="Q128" s="217"/>
      <c r="R128" s="217"/>
      <c r="S128" s="217"/>
      <c r="T128" s="217"/>
      <c r="U128" s="217"/>
      <c r="V128" s="217"/>
      <c r="W128" s="217"/>
      <c r="X128" s="217"/>
      <c r="Y128" s="217"/>
      <c r="Z128" s="217"/>
      <c r="AA128" s="217"/>
      <c r="AB128" s="217"/>
      <c r="AC128" s="217"/>
      <c r="AD128" s="217"/>
      <c r="AE128" s="217"/>
      <c r="AF128" s="217"/>
      <c r="AG128" s="217"/>
      <c r="AH128" s="217"/>
      <c r="AI128" s="217"/>
      <c r="AJ128" s="217"/>
      <c r="AK128" s="217"/>
      <c r="AL128" s="217"/>
      <c r="AM128" s="217"/>
      <c r="AN128" s="217"/>
      <c r="AO128" s="217"/>
      <c r="AP128" s="217"/>
      <c r="AQ128" s="217"/>
      <c r="AR128" s="217"/>
      <c r="AS128" s="217"/>
      <c r="AT128" s="217"/>
      <c r="AU128" s="217"/>
      <c r="AV128" s="217"/>
      <c r="AW128" s="217"/>
      <c r="AX128" s="217"/>
      <c r="AY128" s="227"/>
    </row>
    <row r="129" spans="1:51" ht="60" customHeight="1" x14ac:dyDescent="0.35">
      <c r="A129" s="223" t="s">
        <v>3846</v>
      </c>
      <c r="B129" s="211" t="s">
        <v>3847</v>
      </c>
      <c r="C129" s="211" t="s">
        <v>3848</v>
      </c>
      <c r="D129" s="211" t="s">
        <v>25</v>
      </c>
      <c r="E129" s="211" t="s">
        <v>3849</v>
      </c>
      <c r="F129" s="211" t="s">
        <v>25</v>
      </c>
      <c r="G129" s="211" t="s">
        <v>25</v>
      </c>
      <c r="H129" s="211" t="s">
        <v>3850</v>
      </c>
      <c r="I129" s="211" t="s">
        <v>25</v>
      </c>
      <c r="J129" s="211" t="s">
        <v>3851</v>
      </c>
      <c r="K129" s="214" t="str">
        <f>IF(COUNTIF(L129:AY129,"&lt;&gt;")=0,"",SUMPRODUCT(((Recommendations[ImplStatus]="Implemented")+(Recommendations[ImplStatus]="Compensated"))*ISNUMBER(MATCH(Recommendations[Id],L129:AY129,0)))/COUNTIF(L129:AY129,"&lt;&gt;"))</f>
        <v/>
      </c>
      <c r="L129" s="217"/>
      <c r="M129" s="217"/>
      <c r="N129" s="217"/>
      <c r="O129" s="217"/>
      <c r="P129" s="217"/>
      <c r="Q129" s="217"/>
      <c r="R129" s="217"/>
      <c r="S129" s="217"/>
      <c r="T129" s="217"/>
      <c r="U129" s="217"/>
      <c r="V129" s="217"/>
      <c r="W129" s="217"/>
      <c r="X129" s="217"/>
      <c r="Y129" s="217"/>
      <c r="Z129" s="217"/>
      <c r="AA129" s="217"/>
      <c r="AB129" s="217"/>
      <c r="AC129" s="217"/>
      <c r="AD129" s="217"/>
      <c r="AE129" s="217"/>
      <c r="AF129" s="217"/>
      <c r="AG129" s="217"/>
      <c r="AH129" s="217"/>
      <c r="AI129" s="217"/>
      <c r="AJ129" s="217"/>
      <c r="AK129" s="217"/>
      <c r="AL129" s="217"/>
      <c r="AM129" s="217"/>
      <c r="AN129" s="217"/>
      <c r="AO129" s="217"/>
      <c r="AP129" s="217"/>
      <c r="AQ129" s="217"/>
      <c r="AR129" s="217"/>
      <c r="AS129" s="217"/>
      <c r="AT129" s="217"/>
      <c r="AU129" s="217"/>
      <c r="AV129" s="217"/>
      <c r="AW129" s="217"/>
      <c r="AX129" s="217"/>
      <c r="AY129" s="227"/>
    </row>
    <row r="130" spans="1:51" ht="60" customHeight="1" x14ac:dyDescent="0.35">
      <c r="A130" s="223" t="s">
        <v>3852</v>
      </c>
      <c r="B130" s="211" t="s">
        <v>3853</v>
      </c>
      <c r="C130" s="211" t="s">
        <v>3854</v>
      </c>
      <c r="D130" s="211" t="s">
        <v>25</v>
      </c>
      <c r="E130" s="211" t="s">
        <v>25</v>
      </c>
      <c r="F130" s="211" t="s">
        <v>25</v>
      </c>
      <c r="G130" s="211" t="s">
        <v>25</v>
      </c>
      <c r="H130" s="211" t="s">
        <v>3855</v>
      </c>
      <c r="I130" s="211" t="s">
        <v>25</v>
      </c>
      <c r="J130" s="211" t="s">
        <v>3856</v>
      </c>
      <c r="K130" s="214" t="str">
        <f>IF(COUNTIF(L130:AY130,"&lt;&gt;")=0,"",SUMPRODUCT(((Recommendations[ImplStatus]="Implemented")+(Recommendations[ImplStatus]="Compensated"))*ISNUMBER(MATCH(Recommendations[Id],L130:AY130,0)))/COUNTIF(L130:AY130,"&lt;&gt;"))</f>
        <v/>
      </c>
      <c r="L130" s="217"/>
      <c r="M130" s="217"/>
      <c r="N130" s="217"/>
      <c r="O130" s="217"/>
      <c r="P130" s="217"/>
      <c r="Q130" s="217"/>
      <c r="R130" s="217"/>
      <c r="S130" s="217"/>
      <c r="T130" s="217"/>
      <c r="U130" s="217"/>
      <c r="V130" s="217"/>
      <c r="W130" s="217"/>
      <c r="X130" s="217"/>
      <c r="Y130" s="217"/>
      <c r="Z130" s="217"/>
      <c r="AA130" s="217"/>
      <c r="AB130" s="217"/>
      <c r="AC130" s="217"/>
      <c r="AD130" s="217"/>
      <c r="AE130" s="217"/>
      <c r="AF130" s="217"/>
      <c r="AG130" s="217"/>
      <c r="AH130" s="217"/>
      <c r="AI130" s="217"/>
      <c r="AJ130" s="217"/>
      <c r="AK130" s="217"/>
      <c r="AL130" s="217"/>
      <c r="AM130" s="217"/>
      <c r="AN130" s="217"/>
      <c r="AO130" s="217"/>
      <c r="AP130" s="217"/>
      <c r="AQ130" s="217"/>
      <c r="AR130" s="217"/>
      <c r="AS130" s="217"/>
      <c r="AT130" s="217"/>
      <c r="AU130" s="217"/>
      <c r="AV130" s="217"/>
      <c r="AW130" s="217"/>
      <c r="AX130" s="217"/>
      <c r="AY130" s="227"/>
    </row>
    <row r="131" spans="1:51" ht="60" customHeight="1" outlineLevel="1" x14ac:dyDescent="0.35">
      <c r="A131" s="221" t="s">
        <v>3857</v>
      </c>
      <c r="B131" s="209" t="s">
        <v>3858</v>
      </c>
      <c r="C131" s="209"/>
      <c r="D131" s="209"/>
      <c r="E131" s="209"/>
      <c r="F131" s="209"/>
      <c r="G131" s="209"/>
      <c r="H131" s="209"/>
      <c r="I131" s="209"/>
      <c r="J131" s="209"/>
      <c r="K131" s="212" t="str">
        <f>IF(COUNTIF(L131:AY131,"&lt;&gt;")=0,"",SUMPRODUCT(((Recommendations[ImplStatus]="Implemented")+(Recommendations[ImplStatus]="Compensated"))*ISNUMBER(MATCH(Recommendations[Id],L131:AY131,0)))/COUNTIF(L131:AY131,"&lt;&gt;"))</f>
        <v/>
      </c>
      <c r="L131" s="215"/>
      <c r="M131" s="215"/>
      <c r="N131" s="215"/>
      <c r="O131" s="215"/>
      <c r="P131" s="215"/>
      <c r="Q131" s="215"/>
      <c r="R131" s="215"/>
      <c r="S131" s="215"/>
      <c r="T131" s="215"/>
      <c r="U131" s="215"/>
      <c r="V131" s="215"/>
      <c r="W131" s="215"/>
      <c r="X131" s="215"/>
      <c r="Y131" s="215"/>
      <c r="Z131" s="215"/>
      <c r="AA131" s="215"/>
      <c r="AB131" s="215"/>
      <c r="AC131" s="215"/>
      <c r="AD131" s="215"/>
      <c r="AE131" s="215"/>
      <c r="AF131" s="215"/>
      <c r="AG131" s="215"/>
      <c r="AH131" s="215"/>
      <c r="AI131" s="215"/>
      <c r="AJ131" s="215"/>
      <c r="AK131" s="215"/>
      <c r="AL131" s="215"/>
      <c r="AM131" s="215"/>
      <c r="AN131" s="215"/>
      <c r="AO131" s="215"/>
      <c r="AP131" s="215"/>
      <c r="AQ131" s="215"/>
      <c r="AR131" s="215"/>
      <c r="AS131" s="215"/>
      <c r="AT131" s="215"/>
      <c r="AU131" s="215"/>
      <c r="AV131" s="215"/>
      <c r="AW131" s="215"/>
      <c r="AX131" s="215"/>
      <c r="AY131" s="225"/>
    </row>
    <row r="132" spans="1:51" ht="60" customHeight="1" outlineLevel="1" x14ac:dyDescent="0.35">
      <c r="A132" s="222" t="s">
        <v>378</v>
      </c>
      <c r="B132" s="210" t="s">
        <v>3859</v>
      </c>
      <c r="C132" s="210"/>
      <c r="D132" s="210"/>
      <c r="E132" s="210"/>
      <c r="F132" s="210"/>
      <c r="G132" s="210"/>
      <c r="H132" s="210"/>
      <c r="I132" s="210"/>
      <c r="J132" s="210"/>
      <c r="K132" s="213" t="str">
        <f>IF(COUNTIF(L132:AY132,"&lt;&gt;")=0,"",SUMPRODUCT(((Recommendations[ImplStatus]="Implemented")+(Recommendations[ImplStatus]="Compensated"))*ISNUMBER(MATCH(Recommendations[Id],L132:AY132,0)))/COUNTIF(L132:AY132,"&lt;&gt;"))</f>
        <v/>
      </c>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16"/>
      <c r="AU132" s="216"/>
      <c r="AV132" s="216"/>
      <c r="AW132" s="216"/>
      <c r="AX132" s="216"/>
      <c r="AY132" s="226"/>
    </row>
    <row r="133" spans="1:51" ht="60" customHeight="1" x14ac:dyDescent="0.35">
      <c r="A133" s="223" t="s">
        <v>3860</v>
      </c>
      <c r="B133" s="211" t="s">
        <v>3861</v>
      </c>
      <c r="C133" s="211" t="s">
        <v>3862</v>
      </c>
      <c r="D133" s="211" t="s">
        <v>3395</v>
      </c>
      <c r="E133" s="211" t="s">
        <v>3183</v>
      </c>
      <c r="F133" s="211" t="s">
        <v>25</v>
      </c>
      <c r="G133" s="211" t="s">
        <v>25</v>
      </c>
      <c r="H133" s="211" t="s">
        <v>3863</v>
      </c>
      <c r="I133" s="211" t="s">
        <v>25</v>
      </c>
      <c r="J133" s="211" t="s">
        <v>3864</v>
      </c>
      <c r="K133" s="214" t="str">
        <f>IF(COUNTIF(L133:AY133,"&lt;&gt;")=0,"",SUMPRODUCT(((Recommendations[ImplStatus]="Implemented")+(Recommendations[ImplStatus]="Compensated"))*ISNUMBER(MATCH(Recommendations[Id],L133:AY133,0)))/COUNTIF(L133:AY133,"&lt;&gt;"))</f>
        <v/>
      </c>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c r="AR133" s="217"/>
      <c r="AS133" s="217"/>
      <c r="AT133" s="217"/>
      <c r="AU133" s="217"/>
      <c r="AV133" s="217"/>
      <c r="AW133" s="217"/>
      <c r="AX133" s="217"/>
      <c r="AY133" s="227"/>
    </row>
    <row r="134" spans="1:51" ht="60" customHeight="1" x14ac:dyDescent="0.35">
      <c r="A134" s="223" t="s">
        <v>3865</v>
      </c>
      <c r="B134" s="211" t="s">
        <v>3866</v>
      </c>
      <c r="C134" s="211" t="s">
        <v>3400</v>
      </c>
      <c r="D134" s="211" t="s">
        <v>3189</v>
      </c>
      <c r="E134" s="211" t="s">
        <v>25</v>
      </c>
      <c r="F134" s="211" t="s">
        <v>3191</v>
      </c>
      <c r="G134" s="211" t="s">
        <v>25</v>
      </c>
      <c r="H134" s="211" t="s">
        <v>3867</v>
      </c>
      <c r="I134" s="211" t="s">
        <v>25</v>
      </c>
      <c r="J134" s="211" t="s">
        <v>3868</v>
      </c>
      <c r="K134" s="214" t="str">
        <f>IF(COUNTIF(L134:AY134,"&lt;&gt;")=0,"",SUMPRODUCT(((Recommendations[ImplStatus]="Implemented")+(Recommendations[ImplStatus]="Compensated"))*ISNUMBER(MATCH(Recommendations[Id],L134:AY134,0)))/COUNTIF(L134:AY134,"&lt;&gt;"))</f>
        <v/>
      </c>
      <c r="L134" s="217"/>
      <c r="M134" s="217"/>
      <c r="N134" s="217"/>
      <c r="O134" s="217"/>
      <c r="P134" s="217"/>
      <c r="Q134" s="217"/>
      <c r="R134" s="217"/>
      <c r="S134" s="217"/>
      <c r="T134" s="217"/>
      <c r="U134" s="217"/>
      <c r="V134" s="217"/>
      <c r="W134" s="217"/>
      <c r="X134" s="217"/>
      <c r="Y134" s="217"/>
      <c r="Z134" s="217"/>
      <c r="AA134" s="217"/>
      <c r="AB134" s="217"/>
      <c r="AC134" s="217"/>
      <c r="AD134" s="217"/>
      <c r="AE134" s="217"/>
      <c r="AF134" s="217"/>
      <c r="AG134" s="217"/>
      <c r="AH134" s="217"/>
      <c r="AI134" s="217"/>
      <c r="AJ134" s="217"/>
      <c r="AK134" s="217"/>
      <c r="AL134" s="217"/>
      <c r="AM134" s="217"/>
      <c r="AN134" s="217"/>
      <c r="AO134" s="217"/>
      <c r="AP134" s="217"/>
      <c r="AQ134" s="217"/>
      <c r="AR134" s="217"/>
      <c r="AS134" s="217"/>
      <c r="AT134" s="217"/>
      <c r="AU134" s="217"/>
      <c r="AV134" s="217"/>
      <c r="AW134" s="217"/>
      <c r="AX134" s="217"/>
      <c r="AY134" s="227"/>
    </row>
    <row r="135" spans="1:51" ht="60" customHeight="1" outlineLevel="1" x14ac:dyDescent="0.35">
      <c r="A135" s="222" t="s">
        <v>384</v>
      </c>
      <c r="B135" s="210" t="s">
        <v>3869</v>
      </c>
      <c r="C135" s="210"/>
      <c r="D135" s="210"/>
      <c r="E135" s="210"/>
      <c r="F135" s="210"/>
      <c r="G135" s="210"/>
      <c r="H135" s="210"/>
      <c r="I135" s="210"/>
      <c r="J135" s="210"/>
      <c r="K135" s="213" t="str">
        <f>IF(COUNTIF(L135:AY135,"&lt;&gt;")=0,"",SUMPRODUCT(((Recommendations[ImplStatus]="Implemented")+(Recommendations[ImplStatus]="Compensated"))*ISNUMBER(MATCH(Recommendations[Id],L135:AY135,0)))/COUNTIF(L135:AY135,"&lt;&gt;"))</f>
        <v/>
      </c>
      <c r="L135" s="216"/>
      <c r="M135" s="216"/>
      <c r="N135" s="216"/>
      <c r="O135" s="216"/>
      <c r="P135" s="216"/>
      <c r="Q135" s="216"/>
      <c r="R135" s="216"/>
      <c r="S135" s="216"/>
      <c r="T135" s="216"/>
      <c r="U135" s="216"/>
      <c r="V135" s="216"/>
      <c r="W135" s="216"/>
      <c r="X135" s="216"/>
      <c r="Y135" s="216"/>
      <c r="Z135" s="216"/>
      <c r="AA135" s="216"/>
      <c r="AB135" s="216"/>
      <c r="AC135" s="216"/>
      <c r="AD135" s="216"/>
      <c r="AE135" s="216"/>
      <c r="AF135" s="216"/>
      <c r="AG135" s="216"/>
      <c r="AH135" s="216"/>
      <c r="AI135" s="216"/>
      <c r="AJ135" s="216"/>
      <c r="AK135" s="216"/>
      <c r="AL135" s="216"/>
      <c r="AM135" s="216"/>
      <c r="AN135" s="216"/>
      <c r="AO135" s="216"/>
      <c r="AP135" s="216"/>
      <c r="AQ135" s="216"/>
      <c r="AR135" s="216"/>
      <c r="AS135" s="216"/>
      <c r="AT135" s="216"/>
      <c r="AU135" s="216"/>
      <c r="AV135" s="216"/>
      <c r="AW135" s="216"/>
      <c r="AX135" s="216"/>
      <c r="AY135" s="226"/>
    </row>
    <row r="136" spans="1:51" ht="60" customHeight="1" x14ac:dyDescent="0.35">
      <c r="A136" s="223" t="s">
        <v>3870</v>
      </c>
      <c r="B136" s="211" t="s">
        <v>3871</v>
      </c>
      <c r="C136" s="211" t="s">
        <v>3872</v>
      </c>
      <c r="D136" s="211" t="s">
        <v>3873</v>
      </c>
      <c r="E136" s="211" t="s">
        <v>3874</v>
      </c>
      <c r="F136" s="211" t="s">
        <v>3875</v>
      </c>
      <c r="G136" s="211" t="s">
        <v>25</v>
      </c>
      <c r="H136" s="211" t="s">
        <v>3876</v>
      </c>
      <c r="I136" s="211" t="s">
        <v>25</v>
      </c>
      <c r="J136" s="211" t="s">
        <v>3877</v>
      </c>
      <c r="K136" s="214" t="str">
        <f>IF(COUNTIF(L136:AY136,"&lt;&gt;")=0,"",SUMPRODUCT(((Recommendations[ImplStatus]="Implemented")+(Recommendations[ImplStatus]="Compensated"))*ISNUMBER(MATCH(Recommendations[Id],L136:AY136,0)))/COUNTIF(L136:AY136,"&lt;&gt;"))</f>
        <v/>
      </c>
      <c r="L136" s="217"/>
      <c r="M136" s="217"/>
      <c r="N136" s="217"/>
      <c r="O136" s="217"/>
      <c r="P136" s="217"/>
      <c r="Q136" s="217"/>
      <c r="R136" s="217"/>
      <c r="S136" s="217"/>
      <c r="T136" s="217"/>
      <c r="U136" s="217"/>
      <c r="V136" s="217"/>
      <c r="W136" s="217"/>
      <c r="X136" s="217"/>
      <c r="Y136" s="217"/>
      <c r="Z136" s="217"/>
      <c r="AA136" s="217"/>
      <c r="AB136" s="217"/>
      <c r="AC136" s="217"/>
      <c r="AD136" s="217"/>
      <c r="AE136" s="217"/>
      <c r="AF136" s="217"/>
      <c r="AG136" s="217"/>
      <c r="AH136" s="217"/>
      <c r="AI136" s="217"/>
      <c r="AJ136" s="217"/>
      <c r="AK136" s="217"/>
      <c r="AL136" s="217"/>
      <c r="AM136" s="217"/>
      <c r="AN136" s="217"/>
      <c r="AO136" s="217"/>
      <c r="AP136" s="217"/>
      <c r="AQ136" s="217"/>
      <c r="AR136" s="217"/>
      <c r="AS136" s="217"/>
      <c r="AT136" s="217"/>
      <c r="AU136" s="217"/>
      <c r="AV136" s="217"/>
      <c r="AW136" s="217"/>
      <c r="AX136" s="217"/>
      <c r="AY136" s="227"/>
    </row>
    <row r="137" spans="1:51" ht="60" customHeight="1" x14ac:dyDescent="0.35">
      <c r="A137" s="223" t="s">
        <v>3878</v>
      </c>
      <c r="B137" s="211" t="s">
        <v>3879</v>
      </c>
      <c r="C137" s="211" t="s">
        <v>3880</v>
      </c>
      <c r="D137" s="211" t="s">
        <v>3881</v>
      </c>
      <c r="E137" s="211" t="s">
        <v>25</v>
      </c>
      <c r="F137" s="211" t="s">
        <v>25</v>
      </c>
      <c r="G137" s="211" t="s">
        <v>25</v>
      </c>
      <c r="H137" s="211" t="s">
        <v>3882</v>
      </c>
      <c r="I137" s="211" t="s">
        <v>25</v>
      </c>
      <c r="J137" s="211" t="s">
        <v>3883</v>
      </c>
      <c r="K137" s="214" t="str">
        <f>IF(COUNTIF(L137:AY137,"&lt;&gt;")=0,"",SUMPRODUCT(((Recommendations[ImplStatus]="Implemented")+(Recommendations[ImplStatus]="Compensated"))*ISNUMBER(MATCH(Recommendations[Id],L137:AY137,0)))/COUNTIF(L137:AY137,"&lt;&gt;"))</f>
        <v/>
      </c>
      <c r="L137" s="217"/>
      <c r="M137" s="217"/>
      <c r="N137" s="217"/>
      <c r="O137" s="217"/>
      <c r="P137" s="217"/>
      <c r="Q137" s="217"/>
      <c r="R137" s="217"/>
      <c r="S137" s="217"/>
      <c r="T137" s="217"/>
      <c r="U137" s="217"/>
      <c r="V137" s="217"/>
      <c r="W137" s="217"/>
      <c r="X137" s="217"/>
      <c r="Y137" s="217"/>
      <c r="Z137" s="217"/>
      <c r="AA137" s="217"/>
      <c r="AB137" s="217"/>
      <c r="AC137" s="217"/>
      <c r="AD137" s="217"/>
      <c r="AE137" s="217"/>
      <c r="AF137" s="217"/>
      <c r="AG137" s="217"/>
      <c r="AH137" s="217"/>
      <c r="AI137" s="217"/>
      <c r="AJ137" s="217"/>
      <c r="AK137" s="217"/>
      <c r="AL137" s="217"/>
      <c r="AM137" s="217"/>
      <c r="AN137" s="217"/>
      <c r="AO137" s="217"/>
      <c r="AP137" s="217"/>
      <c r="AQ137" s="217"/>
      <c r="AR137" s="217"/>
      <c r="AS137" s="217"/>
      <c r="AT137" s="217"/>
      <c r="AU137" s="217"/>
      <c r="AV137" s="217"/>
      <c r="AW137" s="217"/>
      <c r="AX137" s="217"/>
      <c r="AY137" s="227"/>
    </row>
    <row r="138" spans="1:51" ht="60" customHeight="1" x14ac:dyDescent="0.35">
      <c r="A138" s="223" t="s">
        <v>3884</v>
      </c>
      <c r="B138" s="211" t="s">
        <v>3885</v>
      </c>
      <c r="C138" s="211" t="s">
        <v>3886</v>
      </c>
      <c r="D138" s="211" t="s">
        <v>25</v>
      </c>
      <c r="E138" s="211" t="s">
        <v>25</v>
      </c>
      <c r="F138" s="211" t="s">
        <v>25</v>
      </c>
      <c r="G138" s="211" t="s">
        <v>25</v>
      </c>
      <c r="H138" s="211" t="s">
        <v>3887</v>
      </c>
      <c r="I138" s="211" t="s">
        <v>25</v>
      </c>
      <c r="J138" s="211" t="s">
        <v>3888</v>
      </c>
      <c r="K138" s="214" t="str">
        <f>IF(COUNTIF(L138:AY138,"&lt;&gt;")=0,"",SUMPRODUCT(((Recommendations[ImplStatus]="Implemented")+(Recommendations[ImplStatus]="Compensated"))*ISNUMBER(MATCH(Recommendations[Id],L138:AY138,0)))/COUNTIF(L138:AY138,"&lt;&gt;"))</f>
        <v/>
      </c>
      <c r="L138" s="217"/>
      <c r="M138" s="217"/>
      <c r="N138" s="217"/>
      <c r="O138" s="217"/>
      <c r="P138" s="217"/>
      <c r="Q138" s="217"/>
      <c r="R138" s="217"/>
      <c r="S138" s="217"/>
      <c r="T138" s="217"/>
      <c r="U138" s="217"/>
      <c r="V138" s="217"/>
      <c r="W138" s="217"/>
      <c r="X138" s="217"/>
      <c r="Y138" s="217"/>
      <c r="Z138" s="217"/>
      <c r="AA138" s="217"/>
      <c r="AB138" s="217"/>
      <c r="AC138" s="217"/>
      <c r="AD138" s="217"/>
      <c r="AE138" s="217"/>
      <c r="AF138" s="217"/>
      <c r="AG138" s="217"/>
      <c r="AH138" s="217"/>
      <c r="AI138" s="217"/>
      <c r="AJ138" s="217"/>
      <c r="AK138" s="217"/>
      <c r="AL138" s="217"/>
      <c r="AM138" s="217"/>
      <c r="AN138" s="217"/>
      <c r="AO138" s="217"/>
      <c r="AP138" s="217"/>
      <c r="AQ138" s="217"/>
      <c r="AR138" s="217"/>
      <c r="AS138" s="217"/>
      <c r="AT138" s="217"/>
      <c r="AU138" s="217"/>
      <c r="AV138" s="217"/>
      <c r="AW138" s="217"/>
      <c r="AX138" s="217"/>
      <c r="AY138" s="227"/>
    </row>
    <row r="139" spans="1:51" ht="60" customHeight="1" x14ac:dyDescent="0.35">
      <c r="A139" s="223" t="s">
        <v>3889</v>
      </c>
      <c r="B139" s="211" t="s">
        <v>3890</v>
      </c>
      <c r="C139" s="211" t="s">
        <v>3891</v>
      </c>
      <c r="D139" s="211" t="s">
        <v>3892</v>
      </c>
      <c r="E139" s="211" t="s">
        <v>25</v>
      </c>
      <c r="F139" s="211" t="s">
        <v>25</v>
      </c>
      <c r="G139" s="211" t="s">
        <v>25</v>
      </c>
      <c r="H139" s="211" t="s">
        <v>3893</v>
      </c>
      <c r="I139" s="211" t="s">
        <v>3894</v>
      </c>
      <c r="J139" s="211" t="s">
        <v>3895</v>
      </c>
      <c r="K139" s="214" t="str">
        <f>IF(COUNTIF(L139:AY139,"&lt;&gt;")=0,"",SUMPRODUCT(((Recommendations[ImplStatus]="Implemented")+(Recommendations[ImplStatus]="Compensated"))*ISNUMBER(MATCH(Recommendations[Id],L139:AY139,0)))/COUNTIF(L139:AY139,"&lt;&gt;"))</f>
        <v/>
      </c>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17"/>
      <c r="AU139" s="217"/>
      <c r="AV139" s="217"/>
      <c r="AW139" s="217"/>
      <c r="AX139" s="217"/>
      <c r="AY139" s="227"/>
    </row>
    <row r="140" spans="1:51" ht="60" customHeight="1" x14ac:dyDescent="0.35">
      <c r="A140" s="223" t="s">
        <v>3896</v>
      </c>
      <c r="B140" s="211" t="s">
        <v>3897</v>
      </c>
      <c r="C140" s="211" t="s">
        <v>3898</v>
      </c>
      <c r="D140" s="211" t="s">
        <v>3899</v>
      </c>
      <c r="E140" s="211" t="s">
        <v>25</v>
      </c>
      <c r="F140" s="211" t="s">
        <v>25</v>
      </c>
      <c r="G140" s="211" t="s">
        <v>25</v>
      </c>
      <c r="H140" s="211" t="s">
        <v>3900</v>
      </c>
      <c r="I140" s="211" t="s">
        <v>3623</v>
      </c>
      <c r="J140" s="211" t="s">
        <v>3901</v>
      </c>
      <c r="K140" s="214" t="str">
        <f>IF(COUNTIF(L140:AY140,"&lt;&gt;")=0,"",SUMPRODUCT(((Recommendations[ImplStatus]="Implemented")+(Recommendations[ImplStatus]="Compensated"))*ISNUMBER(MATCH(Recommendations[Id],L140:AY140,0)))/COUNTIF(L140:AY140,"&lt;&gt;"))</f>
        <v/>
      </c>
      <c r="L140" s="217"/>
      <c r="M140" s="217"/>
      <c r="N140" s="217"/>
      <c r="O140" s="217"/>
      <c r="P140" s="217"/>
      <c r="Q140" s="217"/>
      <c r="R140" s="217"/>
      <c r="S140" s="217"/>
      <c r="T140" s="217"/>
      <c r="U140" s="217"/>
      <c r="V140" s="217"/>
      <c r="W140" s="217"/>
      <c r="X140" s="217"/>
      <c r="Y140" s="217"/>
      <c r="Z140" s="217"/>
      <c r="AA140" s="217"/>
      <c r="AB140" s="217"/>
      <c r="AC140" s="217"/>
      <c r="AD140" s="217"/>
      <c r="AE140" s="217"/>
      <c r="AF140" s="217"/>
      <c r="AG140" s="217"/>
      <c r="AH140" s="217"/>
      <c r="AI140" s="217"/>
      <c r="AJ140" s="217"/>
      <c r="AK140" s="217"/>
      <c r="AL140" s="217"/>
      <c r="AM140" s="217"/>
      <c r="AN140" s="217"/>
      <c r="AO140" s="217"/>
      <c r="AP140" s="217"/>
      <c r="AQ140" s="217"/>
      <c r="AR140" s="217"/>
      <c r="AS140" s="217"/>
      <c r="AT140" s="217"/>
      <c r="AU140" s="217"/>
      <c r="AV140" s="217"/>
      <c r="AW140" s="217"/>
      <c r="AX140" s="217"/>
      <c r="AY140" s="227"/>
    </row>
    <row r="141" spans="1:51" ht="60" customHeight="1" x14ac:dyDescent="0.35">
      <c r="A141" s="223" t="s">
        <v>3902</v>
      </c>
      <c r="B141" s="211" t="s">
        <v>3903</v>
      </c>
      <c r="C141" s="211" t="s">
        <v>3904</v>
      </c>
      <c r="D141" s="211" t="s">
        <v>25</v>
      </c>
      <c r="E141" s="211" t="s">
        <v>3905</v>
      </c>
      <c r="F141" s="211" t="s">
        <v>25</v>
      </c>
      <c r="G141" s="211" t="s">
        <v>25</v>
      </c>
      <c r="H141" s="211" t="s">
        <v>3906</v>
      </c>
      <c r="I141" s="211" t="s">
        <v>3623</v>
      </c>
      <c r="J141" s="211" t="s">
        <v>3907</v>
      </c>
      <c r="K141" s="214" t="str">
        <f>IF(COUNTIF(L141:AY141,"&lt;&gt;")=0,"",SUMPRODUCT(((Recommendations[ImplStatus]="Implemented")+(Recommendations[ImplStatus]="Compensated"))*ISNUMBER(MATCH(Recommendations[Id],L141:AY141,0)))/COUNTIF(L141:AY141,"&lt;&gt;"))</f>
        <v/>
      </c>
      <c r="L141" s="217"/>
      <c r="M141" s="217"/>
      <c r="N141" s="217"/>
      <c r="O141" s="217"/>
      <c r="P141" s="217"/>
      <c r="Q141" s="217"/>
      <c r="R141" s="217"/>
      <c r="S141" s="217"/>
      <c r="T141" s="217"/>
      <c r="U141" s="217"/>
      <c r="V141" s="217"/>
      <c r="W141" s="217"/>
      <c r="X141" s="217"/>
      <c r="Y141" s="217"/>
      <c r="Z141" s="217"/>
      <c r="AA141" s="217"/>
      <c r="AB141" s="217"/>
      <c r="AC141" s="217"/>
      <c r="AD141" s="217"/>
      <c r="AE141" s="217"/>
      <c r="AF141" s="217"/>
      <c r="AG141" s="217"/>
      <c r="AH141" s="217"/>
      <c r="AI141" s="217"/>
      <c r="AJ141" s="217"/>
      <c r="AK141" s="217"/>
      <c r="AL141" s="217"/>
      <c r="AM141" s="217"/>
      <c r="AN141" s="217"/>
      <c r="AO141" s="217"/>
      <c r="AP141" s="217"/>
      <c r="AQ141" s="217"/>
      <c r="AR141" s="217"/>
      <c r="AS141" s="217"/>
      <c r="AT141" s="217"/>
      <c r="AU141" s="217"/>
      <c r="AV141" s="217"/>
      <c r="AW141" s="217"/>
      <c r="AX141" s="217"/>
      <c r="AY141" s="227"/>
    </row>
    <row r="142" spans="1:51" ht="60" customHeight="1" x14ac:dyDescent="0.35">
      <c r="A142" s="223" t="s">
        <v>3908</v>
      </c>
      <c r="B142" s="211" t="s">
        <v>3909</v>
      </c>
      <c r="C142" s="211" t="s">
        <v>3910</v>
      </c>
      <c r="D142" s="211" t="s">
        <v>3911</v>
      </c>
      <c r="E142" s="211" t="s">
        <v>3905</v>
      </c>
      <c r="F142" s="211" t="s">
        <v>25</v>
      </c>
      <c r="G142" s="211" t="s">
        <v>25</v>
      </c>
      <c r="H142" s="211" t="s">
        <v>3912</v>
      </c>
      <c r="I142" s="211" t="s">
        <v>3913</v>
      </c>
      <c r="J142" s="211" t="s">
        <v>3914</v>
      </c>
      <c r="K142" s="214" t="str">
        <f>IF(COUNTIF(L142:AY142,"&lt;&gt;")=0,"",SUMPRODUCT(((Recommendations[ImplStatus]="Implemented")+(Recommendations[ImplStatus]="Compensated"))*ISNUMBER(MATCH(Recommendations[Id],L142:AY142,0)))/COUNTIF(L142:AY142,"&lt;&gt;"))</f>
        <v/>
      </c>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K142" s="217"/>
      <c r="AL142" s="217"/>
      <c r="AM142" s="217"/>
      <c r="AN142" s="217"/>
      <c r="AO142" s="217"/>
      <c r="AP142" s="217"/>
      <c r="AQ142" s="217"/>
      <c r="AR142" s="217"/>
      <c r="AS142" s="217"/>
      <c r="AT142" s="217"/>
      <c r="AU142" s="217"/>
      <c r="AV142" s="217"/>
      <c r="AW142" s="217"/>
      <c r="AX142" s="217"/>
      <c r="AY142" s="227"/>
    </row>
    <row r="143" spans="1:51" ht="60" customHeight="1" outlineLevel="1" x14ac:dyDescent="0.35">
      <c r="A143" s="222" t="s">
        <v>390</v>
      </c>
      <c r="B143" s="210" t="s">
        <v>3915</v>
      </c>
      <c r="C143" s="210"/>
      <c r="D143" s="210"/>
      <c r="E143" s="210"/>
      <c r="F143" s="210"/>
      <c r="G143" s="210"/>
      <c r="H143" s="210"/>
      <c r="I143" s="210"/>
      <c r="J143" s="210"/>
      <c r="K143" s="213" t="str">
        <f>IF(COUNTIF(L143:AY143,"&lt;&gt;")=0,"",SUMPRODUCT(((Recommendations[ImplStatus]="Implemented")+(Recommendations[ImplStatus]="Compensated"))*ISNUMBER(MATCH(Recommendations[Id],L143:AY143,0)))/COUNTIF(L143:AY143,"&lt;&gt;"))</f>
        <v/>
      </c>
      <c r="L143" s="216"/>
      <c r="M143" s="216"/>
      <c r="N143" s="216"/>
      <c r="O143" s="216"/>
      <c r="P143" s="216"/>
      <c r="Q143" s="216"/>
      <c r="R143" s="216"/>
      <c r="S143" s="216"/>
      <c r="T143" s="216"/>
      <c r="U143" s="216"/>
      <c r="V143" s="216"/>
      <c r="W143" s="216"/>
      <c r="X143" s="216"/>
      <c r="Y143" s="216"/>
      <c r="Z143" s="216"/>
      <c r="AA143" s="216"/>
      <c r="AB143" s="216"/>
      <c r="AC143" s="216"/>
      <c r="AD143" s="216"/>
      <c r="AE143" s="216"/>
      <c r="AF143" s="216"/>
      <c r="AG143" s="216"/>
      <c r="AH143" s="216"/>
      <c r="AI143" s="216"/>
      <c r="AJ143" s="216"/>
      <c r="AK143" s="216"/>
      <c r="AL143" s="216"/>
      <c r="AM143" s="216"/>
      <c r="AN143" s="216"/>
      <c r="AO143" s="216"/>
      <c r="AP143" s="216"/>
      <c r="AQ143" s="216"/>
      <c r="AR143" s="216"/>
      <c r="AS143" s="216"/>
      <c r="AT143" s="216"/>
      <c r="AU143" s="216"/>
      <c r="AV143" s="216"/>
      <c r="AW143" s="216"/>
      <c r="AX143" s="216"/>
      <c r="AY143" s="226"/>
    </row>
    <row r="144" spans="1:51" ht="60" customHeight="1" x14ac:dyDescent="0.35">
      <c r="A144" s="223" t="s">
        <v>3916</v>
      </c>
      <c r="B144" s="211" t="s">
        <v>3917</v>
      </c>
      <c r="C144" s="211" t="s">
        <v>3918</v>
      </c>
      <c r="D144" s="211" t="s">
        <v>25</v>
      </c>
      <c r="E144" s="211" t="s">
        <v>25</v>
      </c>
      <c r="F144" s="211" t="s">
        <v>25</v>
      </c>
      <c r="G144" s="211" t="s">
        <v>25</v>
      </c>
      <c r="H144" s="211" t="s">
        <v>3919</v>
      </c>
      <c r="I144" s="211" t="s">
        <v>25</v>
      </c>
      <c r="J144" s="211" t="s">
        <v>3920</v>
      </c>
      <c r="K144" s="214" t="str">
        <f>IF(COUNTIF(L144:AY144,"&lt;&gt;")=0,"",SUMPRODUCT(((Recommendations[ImplStatus]="Implemented")+(Recommendations[ImplStatus]="Compensated"))*ISNUMBER(MATCH(Recommendations[Id],L144:AY144,0)))/COUNTIF(L144:AY144,"&lt;&gt;"))</f>
        <v/>
      </c>
      <c r="L144" s="217"/>
      <c r="M144" s="217"/>
      <c r="N144" s="217"/>
      <c r="O144" s="217"/>
      <c r="P144" s="217"/>
      <c r="Q144" s="217"/>
      <c r="R144" s="217"/>
      <c r="S144" s="217"/>
      <c r="T144" s="217"/>
      <c r="U144" s="217"/>
      <c r="V144" s="217"/>
      <c r="W144" s="217"/>
      <c r="X144" s="217"/>
      <c r="Y144" s="217"/>
      <c r="Z144" s="217"/>
      <c r="AA144" s="217"/>
      <c r="AB144" s="217"/>
      <c r="AC144" s="217"/>
      <c r="AD144" s="217"/>
      <c r="AE144" s="217"/>
      <c r="AF144" s="217"/>
      <c r="AG144" s="217"/>
      <c r="AH144" s="217"/>
      <c r="AI144" s="217"/>
      <c r="AJ144" s="217"/>
      <c r="AK144" s="217"/>
      <c r="AL144" s="217"/>
      <c r="AM144" s="217"/>
      <c r="AN144" s="217"/>
      <c r="AO144" s="217"/>
      <c r="AP144" s="217"/>
      <c r="AQ144" s="217"/>
      <c r="AR144" s="217"/>
      <c r="AS144" s="217"/>
      <c r="AT144" s="217"/>
      <c r="AU144" s="217"/>
      <c r="AV144" s="217"/>
      <c r="AW144" s="217"/>
      <c r="AX144" s="217"/>
      <c r="AY144" s="227"/>
    </row>
    <row r="145" spans="1:51" ht="60" customHeight="1" x14ac:dyDescent="0.35">
      <c r="A145" s="223" t="s">
        <v>3921</v>
      </c>
      <c r="B145" s="211" t="s">
        <v>3922</v>
      </c>
      <c r="C145" s="211" t="s">
        <v>3923</v>
      </c>
      <c r="D145" s="211" t="s">
        <v>25</v>
      </c>
      <c r="E145" s="211" t="s">
        <v>25</v>
      </c>
      <c r="F145" s="211" t="s">
        <v>25</v>
      </c>
      <c r="G145" s="211" t="s">
        <v>25</v>
      </c>
      <c r="H145" s="211" t="s">
        <v>3924</v>
      </c>
      <c r="I145" s="211" t="s">
        <v>25</v>
      </c>
      <c r="J145" s="211" t="s">
        <v>3925</v>
      </c>
      <c r="K145" s="214" t="str">
        <f>IF(COUNTIF(L145:AY145,"&lt;&gt;")=0,"",SUMPRODUCT(((Recommendations[ImplStatus]="Implemented")+(Recommendations[ImplStatus]="Compensated"))*ISNUMBER(MATCH(Recommendations[Id],L145:AY145,0)))/COUNTIF(L145:AY145,"&lt;&gt;"))</f>
        <v/>
      </c>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17"/>
      <c r="AU145" s="217"/>
      <c r="AV145" s="217"/>
      <c r="AW145" s="217"/>
      <c r="AX145" s="217"/>
      <c r="AY145" s="227"/>
    </row>
    <row r="146" spans="1:51" ht="60" customHeight="1" x14ac:dyDescent="0.35">
      <c r="A146" s="223" t="s">
        <v>3926</v>
      </c>
      <c r="B146" s="211" t="s">
        <v>3927</v>
      </c>
      <c r="C146" s="211" t="s">
        <v>3928</v>
      </c>
      <c r="D146" s="211" t="s">
        <v>3929</v>
      </c>
      <c r="E146" s="211" t="s">
        <v>25</v>
      </c>
      <c r="F146" s="211" t="s">
        <v>25</v>
      </c>
      <c r="G146" s="211" t="s">
        <v>25</v>
      </c>
      <c r="H146" s="211" t="s">
        <v>3930</v>
      </c>
      <c r="I146" s="211" t="s">
        <v>25</v>
      </c>
      <c r="J146" s="211" t="s">
        <v>3931</v>
      </c>
      <c r="K146" s="214" t="str">
        <f>IF(COUNTIF(L146:AY146,"&lt;&gt;")=0,"",SUMPRODUCT(((Recommendations[ImplStatus]="Implemented")+(Recommendations[ImplStatus]="Compensated"))*ISNUMBER(MATCH(Recommendations[Id],L146:AY146,0)))/COUNTIF(L146:AY146,"&lt;&gt;"))</f>
        <v/>
      </c>
      <c r="L146" s="217"/>
      <c r="M146" s="217"/>
      <c r="N146" s="217"/>
      <c r="O146" s="217"/>
      <c r="P146" s="217"/>
      <c r="Q146" s="217"/>
      <c r="R146" s="217"/>
      <c r="S146" s="217"/>
      <c r="T146" s="217"/>
      <c r="U146" s="217"/>
      <c r="V146" s="217"/>
      <c r="W146" s="217"/>
      <c r="X146" s="217"/>
      <c r="Y146" s="217"/>
      <c r="Z146" s="217"/>
      <c r="AA146" s="217"/>
      <c r="AB146" s="217"/>
      <c r="AC146" s="217"/>
      <c r="AD146" s="217"/>
      <c r="AE146" s="217"/>
      <c r="AF146" s="217"/>
      <c r="AG146" s="217"/>
      <c r="AH146" s="217"/>
      <c r="AI146" s="217"/>
      <c r="AJ146" s="217"/>
      <c r="AK146" s="217"/>
      <c r="AL146" s="217"/>
      <c r="AM146" s="217"/>
      <c r="AN146" s="217"/>
      <c r="AO146" s="217"/>
      <c r="AP146" s="217"/>
      <c r="AQ146" s="217"/>
      <c r="AR146" s="217"/>
      <c r="AS146" s="217"/>
      <c r="AT146" s="217"/>
      <c r="AU146" s="217"/>
      <c r="AV146" s="217"/>
      <c r="AW146" s="217"/>
      <c r="AX146" s="217"/>
      <c r="AY146" s="227"/>
    </row>
    <row r="147" spans="1:51" ht="60" customHeight="1" outlineLevel="1" x14ac:dyDescent="0.35">
      <c r="A147" s="221" t="s">
        <v>3932</v>
      </c>
      <c r="B147" s="209" t="s">
        <v>3933</v>
      </c>
      <c r="C147" s="209"/>
      <c r="D147" s="209"/>
      <c r="E147" s="209"/>
      <c r="F147" s="209"/>
      <c r="G147" s="209"/>
      <c r="H147" s="209"/>
      <c r="I147" s="209"/>
      <c r="J147" s="209"/>
      <c r="K147" s="212" t="str">
        <f>IF(COUNTIF(L147:AY147,"&lt;&gt;")=0,"",SUMPRODUCT(((Recommendations[ImplStatus]="Implemented")+(Recommendations[ImplStatus]="Compensated"))*ISNUMBER(MATCH(Recommendations[Id],L147:AY147,0)))/COUNTIF(L147:AY147,"&lt;&gt;"))</f>
        <v/>
      </c>
      <c r="L147" s="215"/>
      <c r="M147" s="215"/>
      <c r="N147" s="215"/>
      <c r="O147" s="215"/>
      <c r="P147" s="215"/>
      <c r="Q147" s="215"/>
      <c r="R147" s="215"/>
      <c r="S147" s="215"/>
      <c r="T147" s="215"/>
      <c r="U147" s="215"/>
      <c r="V147" s="215"/>
      <c r="W147" s="215"/>
      <c r="X147" s="215"/>
      <c r="Y147" s="215"/>
      <c r="Z147" s="215"/>
      <c r="AA147" s="215"/>
      <c r="AB147" s="215"/>
      <c r="AC147" s="215"/>
      <c r="AD147" s="215"/>
      <c r="AE147" s="215"/>
      <c r="AF147" s="215"/>
      <c r="AG147" s="215"/>
      <c r="AH147" s="215"/>
      <c r="AI147" s="215"/>
      <c r="AJ147" s="215"/>
      <c r="AK147" s="215"/>
      <c r="AL147" s="215"/>
      <c r="AM147" s="215"/>
      <c r="AN147" s="215"/>
      <c r="AO147" s="215"/>
      <c r="AP147" s="215"/>
      <c r="AQ147" s="215"/>
      <c r="AR147" s="215"/>
      <c r="AS147" s="215"/>
      <c r="AT147" s="215"/>
      <c r="AU147" s="215"/>
      <c r="AV147" s="215"/>
      <c r="AW147" s="215"/>
      <c r="AX147" s="215"/>
      <c r="AY147" s="225"/>
    </row>
    <row r="148" spans="1:51" ht="60" customHeight="1" outlineLevel="1" x14ac:dyDescent="0.35">
      <c r="A148" s="222" t="s">
        <v>423</v>
      </c>
      <c r="B148" s="210" t="s">
        <v>3934</v>
      </c>
      <c r="C148" s="210"/>
      <c r="D148" s="210"/>
      <c r="E148" s="210"/>
      <c r="F148" s="210"/>
      <c r="G148" s="210"/>
      <c r="H148" s="210"/>
      <c r="I148" s="210"/>
      <c r="J148" s="210"/>
      <c r="K148" s="213" t="str">
        <f>IF(COUNTIF(L148:AY148,"&lt;&gt;")=0,"",SUMPRODUCT(((Recommendations[ImplStatus]="Implemented")+(Recommendations[ImplStatus]="Compensated"))*ISNUMBER(MATCH(Recommendations[Id],L148:AY148,0)))/COUNTIF(L148:AY148,"&lt;&gt;"))</f>
        <v/>
      </c>
      <c r="L148" s="216"/>
      <c r="M148" s="216"/>
      <c r="N148" s="216"/>
      <c r="O148" s="216"/>
      <c r="P148" s="216"/>
      <c r="Q148" s="216"/>
      <c r="R148" s="216"/>
      <c r="S148" s="216"/>
      <c r="T148" s="216"/>
      <c r="U148" s="216"/>
      <c r="V148" s="216"/>
      <c r="W148" s="216"/>
      <c r="X148" s="216"/>
      <c r="Y148" s="216"/>
      <c r="Z148" s="216"/>
      <c r="AA148" s="216"/>
      <c r="AB148" s="216"/>
      <c r="AC148" s="216"/>
      <c r="AD148" s="216"/>
      <c r="AE148" s="216"/>
      <c r="AF148" s="216"/>
      <c r="AG148" s="216"/>
      <c r="AH148" s="216"/>
      <c r="AI148" s="216"/>
      <c r="AJ148" s="216"/>
      <c r="AK148" s="216"/>
      <c r="AL148" s="216"/>
      <c r="AM148" s="216"/>
      <c r="AN148" s="216"/>
      <c r="AO148" s="216"/>
      <c r="AP148" s="216"/>
      <c r="AQ148" s="216"/>
      <c r="AR148" s="216"/>
      <c r="AS148" s="216"/>
      <c r="AT148" s="216"/>
      <c r="AU148" s="216"/>
      <c r="AV148" s="216"/>
      <c r="AW148" s="216"/>
      <c r="AX148" s="216"/>
      <c r="AY148" s="226"/>
    </row>
    <row r="149" spans="1:51" ht="60" customHeight="1" x14ac:dyDescent="0.35">
      <c r="A149" s="223" t="s">
        <v>3935</v>
      </c>
      <c r="B149" s="211" t="s">
        <v>3936</v>
      </c>
      <c r="C149" s="211" t="s">
        <v>3937</v>
      </c>
      <c r="D149" s="211" t="s">
        <v>3395</v>
      </c>
      <c r="E149" s="211" t="s">
        <v>3183</v>
      </c>
      <c r="F149" s="211" t="s">
        <v>25</v>
      </c>
      <c r="G149" s="211" t="s">
        <v>25</v>
      </c>
      <c r="H149" s="211" t="s">
        <v>3938</v>
      </c>
      <c r="I149" s="211" t="s">
        <v>25</v>
      </c>
      <c r="J149" s="211" t="s">
        <v>3939</v>
      </c>
      <c r="K149" s="214" t="str">
        <f>IF(COUNTIF(L149:AY149,"&lt;&gt;")=0,"",SUMPRODUCT(((Recommendations[ImplStatus]="Implemented")+(Recommendations[ImplStatus]="Compensated"))*ISNUMBER(MATCH(Recommendations[Id],L149:AY149,0)))/COUNTIF(L149:AY149,"&lt;&gt;"))</f>
        <v/>
      </c>
      <c r="L149" s="217"/>
      <c r="M149" s="217"/>
      <c r="N149" s="217"/>
      <c r="O149" s="217"/>
      <c r="P149" s="217"/>
      <c r="Q149" s="217"/>
      <c r="R149" s="217"/>
      <c r="S149" s="217"/>
      <c r="T149" s="217"/>
      <c r="U149" s="217"/>
      <c r="V149" s="217"/>
      <c r="W149" s="217"/>
      <c r="X149" s="217"/>
      <c r="Y149" s="217"/>
      <c r="Z149" s="217"/>
      <c r="AA149" s="217"/>
      <c r="AB149" s="217"/>
      <c r="AC149" s="217"/>
      <c r="AD149" s="217"/>
      <c r="AE149" s="217"/>
      <c r="AF149" s="217"/>
      <c r="AG149" s="217"/>
      <c r="AH149" s="217"/>
      <c r="AI149" s="217"/>
      <c r="AJ149" s="217"/>
      <c r="AK149" s="217"/>
      <c r="AL149" s="217"/>
      <c r="AM149" s="217"/>
      <c r="AN149" s="217"/>
      <c r="AO149" s="217"/>
      <c r="AP149" s="217"/>
      <c r="AQ149" s="217"/>
      <c r="AR149" s="217"/>
      <c r="AS149" s="217"/>
      <c r="AT149" s="217"/>
      <c r="AU149" s="217"/>
      <c r="AV149" s="217"/>
      <c r="AW149" s="217"/>
      <c r="AX149" s="217"/>
      <c r="AY149" s="227"/>
    </row>
    <row r="150" spans="1:51" ht="60" customHeight="1" x14ac:dyDescent="0.35">
      <c r="A150" s="223" t="s">
        <v>3940</v>
      </c>
      <c r="B150" s="211" t="s">
        <v>3941</v>
      </c>
      <c r="C150" s="211" t="s">
        <v>3188</v>
      </c>
      <c r="D150" s="211" t="s">
        <v>3189</v>
      </c>
      <c r="E150" s="211" t="s">
        <v>25</v>
      </c>
      <c r="F150" s="211" t="s">
        <v>3191</v>
      </c>
      <c r="G150" s="211" t="s">
        <v>25</v>
      </c>
      <c r="H150" s="211" t="s">
        <v>3942</v>
      </c>
      <c r="I150" s="211" t="s">
        <v>25</v>
      </c>
      <c r="J150" s="211" t="s">
        <v>3943</v>
      </c>
      <c r="K150" s="214" t="str">
        <f>IF(COUNTIF(L150:AY150,"&lt;&gt;")=0,"",SUMPRODUCT(((Recommendations[ImplStatus]="Implemented")+(Recommendations[ImplStatus]="Compensated"))*ISNUMBER(MATCH(Recommendations[Id],L150:AY150,0)))/COUNTIF(L150:AY150,"&lt;&gt;"))</f>
        <v/>
      </c>
      <c r="L150" s="217"/>
      <c r="M150" s="217"/>
      <c r="N150" s="217"/>
      <c r="O150" s="217"/>
      <c r="P150" s="217"/>
      <c r="Q150" s="217"/>
      <c r="R150" s="217"/>
      <c r="S150" s="217"/>
      <c r="T150" s="217"/>
      <c r="U150" s="217"/>
      <c r="V150" s="217"/>
      <c r="W150" s="217"/>
      <c r="X150" s="217"/>
      <c r="Y150" s="217"/>
      <c r="Z150" s="217"/>
      <c r="AA150" s="217"/>
      <c r="AB150" s="217"/>
      <c r="AC150" s="217"/>
      <c r="AD150" s="217"/>
      <c r="AE150" s="217"/>
      <c r="AF150" s="217"/>
      <c r="AG150" s="217"/>
      <c r="AH150" s="217"/>
      <c r="AI150" s="217"/>
      <c r="AJ150" s="217"/>
      <c r="AK150" s="217"/>
      <c r="AL150" s="217"/>
      <c r="AM150" s="217"/>
      <c r="AN150" s="217"/>
      <c r="AO150" s="217"/>
      <c r="AP150" s="217"/>
      <c r="AQ150" s="217"/>
      <c r="AR150" s="217"/>
      <c r="AS150" s="217"/>
      <c r="AT150" s="217"/>
      <c r="AU150" s="217"/>
      <c r="AV150" s="217"/>
      <c r="AW150" s="217"/>
      <c r="AX150" s="217"/>
      <c r="AY150" s="227"/>
    </row>
    <row r="151" spans="1:51" ht="60" customHeight="1" outlineLevel="1" x14ac:dyDescent="0.35">
      <c r="A151" s="222" t="s">
        <v>430</v>
      </c>
      <c r="B151" s="210" t="s">
        <v>3944</v>
      </c>
      <c r="C151" s="210"/>
      <c r="D151" s="210"/>
      <c r="E151" s="210"/>
      <c r="F151" s="210"/>
      <c r="G151" s="210"/>
      <c r="H151" s="210"/>
      <c r="I151" s="210"/>
      <c r="J151" s="210"/>
      <c r="K151" s="213" t="str">
        <f>IF(COUNTIF(L151:AY151,"&lt;&gt;")=0,"",SUMPRODUCT(((Recommendations[ImplStatus]="Implemented")+(Recommendations[ImplStatus]="Compensated"))*ISNUMBER(MATCH(Recommendations[Id],L151:AY151,0)))/COUNTIF(L151:AY151,"&lt;&gt;"))</f>
        <v/>
      </c>
      <c r="L151" s="216"/>
      <c r="M151" s="216"/>
      <c r="N151" s="216"/>
      <c r="O151" s="216"/>
      <c r="P151" s="216"/>
      <c r="Q151" s="216"/>
      <c r="R151" s="216"/>
      <c r="S151" s="216"/>
      <c r="T151" s="216"/>
      <c r="U151" s="216"/>
      <c r="V151" s="216"/>
      <c r="W151" s="216"/>
      <c r="X151" s="216"/>
      <c r="Y151" s="216"/>
      <c r="Z151" s="216"/>
      <c r="AA151" s="216"/>
      <c r="AB151" s="216"/>
      <c r="AC151" s="216"/>
      <c r="AD151" s="216"/>
      <c r="AE151" s="216"/>
      <c r="AF151" s="216"/>
      <c r="AG151" s="216"/>
      <c r="AH151" s="216"/>
      <c r="AI151" s="216"/>
      <c r="AJ151" s="216"/>
      <c r="AK151" s="216"/>
      <c r="AL151" s="216"/>
      <c r="AM151" s="216"/>
      <c r="AN151" s="216"/>
      <c r="AO151" s="216"/>
      <c r="AP151" s="216"/>
      <c r="AQ151" s="216"/>
      <c r="AR151" s="216"/>
      <c r="AS151" s="216"/>
      <c r="AT151" s="216"/>
      <c r="AU151" s="216"/>
      <c r="AV151" s="216"/>
      <c r="AW151" s="216"/>
      <c r="AX151" s="216"/>
      <c r="AY151" s="226"/>
    </row>
    <row r="152" spans="1:51" ht="60" customHeight="1" x14ac:dyDescent="0.35">
      <c r="A152" s="223" t="s">
        <v>3945</v>
      </c>
      <c r="B152" s="211" t="s">
        <v>3946</v>
      </c>
      <c r="C152" s="211" t="s">
        <v>3947</v>
      </c>
      <c r="D152" s="211" t="s">
        <v>25</v>
      </c>
      <c r="E152" s="211" t="s">
        <v>25</v>
      </c>
      <c r="F152" s="211" t="s">
        <v>25</v>
      </c>
      <c r="G152" s="211" t="s">
        <v>25</v>
      </c>
      <c r="H152" s="211" t="s">
        <v>3948</v>
      </c>
      <c r="I152" s="211" t="s">
        <v>3949</v>
      </c>
      <c r="J152" s="211" t="s">
        <v>3950</v>
      </c>
      <c r="K152" s="214" t="str">
        <f>IF(COUNTIF(L152:AY152,"&lt;&gt;")=0,"",SUMPRODUCT(((Recommendations[ImplStatus]="Implemented")+(Recommendations[ImplStatus]="Compensated"))*ISNUMBER(MATCH(Recommendations[Id],L152:AY152,0)))/COUNTIF(L152:AY152,"&lt;&gt;"))</f>
        <v/>
      </c>
      <c r="L152" s="217"/>
      <c r="M152" s="217"/>
      <c r="N152" s="217"/>
      <c r="O152" s="217"/>
      <c r="P152" s="217"/>
      <c r="Q152" s="217"/>
      <c r="R152" s="217"/>
      <c r="S152" s="217"/>
      <c r="T152" s="217"/>
      <c r="U152" s="217"/>
      <c r="V152" s="217"/>
      <c r="W152" s="217"/>
      <c r="X152" s="217"/>
      <c r="Y152" s="217"/>
      <c r="Z152" s="217"/>
      <c r="AA152" s="217"/>
      <c r="AB152" s="217"/>
      <c r="AC152" s="217"/>
      <c r="AD152" s="217"/>
      <c r="AE152" s="217"/>
      <c r="AF152" s="217"/>
      <c r="AG152" s="217"/>
      <c r="AH152" s="217"/>
      <c r="AI152" s="217"/>
      <c r="AJ152" s="217"/>
      <c r="AK152" s="217"/>
      <c r="AL152" s="217"/>
      <c r="AM152" s="217"/>
      <c r="AN152" s="217"/>
      <c r="AO152" s="217"/>
      <c r="AP152" s="217"/>
      <c r="AQ152" s="217"/>
      <c r="AR152" s="217"/>
      <c r="AS152" s="217"/>
      <c r="AT152" s="217"/>
      <c r="AU152" s="217"/>
      <c r="AV152" s="217"/>
      <c r="AW152" s="217"/>
      <c r="AX152" s="217"/>
      <c r="AY152" s="227"/>
    </row>
    <row r="153" spans="1:51" ht="60" customHeight="1" x14ac:dyDescent="0.35">
      <c r="A153" s="223" t="s">
        <v>3951</v>
      </c>
      <c r="B153" s="211" t="s">
        <v>3952</v>
      </c>
      <c r="C153" s="211" t="s">
        <v>3953</v>
      </c>
      <c r="D153" s="211" t="s">
        <v>3954</v>
      </c>
      <c r="E153" s="211" t="s">
        <v>25</v>
      </c>
      <c r="F153" s="211" t="s">
        <v>3955</v>
      </c>
      <c r="G153" s="211" t="s">
        <v>25</v>
      </c>
      <c r="H153" s="211" t="s">
        <v>3956</v>
      </c>
      <c r="I153" s="211" t="s">
        <v>3957</v>
      </c>
      <c r="J153" s="211" t="s">
        <v>3958</v>
      </c>
      <c r="K153" s="214" t="str">
        <f>IF(COUNTIF(L153:AY153,"&lt;&gt;")=0,"",SUMPRODUCT(((Recommendations[ImplStatus]="Implemented")+(Recommendations[ImplStatus]="Compensated"))*ISNUMBER(MATCH(Recommendations[Id],L153:AY153,0)))/COUNTIF(L153:AY153,"&lt;&gt;"))</f>
        <v/>
      </c>
      <c r="L153" s="217"/>
      <c r="M153" s="217"/>
      <c r="N153" s="217"/>
      <c r="O153" s="217"/>
      <c r="P153" s="217"/>
      <c r="Q153" s="217"/>
      <c r="R153" s="217"/>
      <c r="S153" s="217"/>
      <c r="T153" s="217"/>
      <c r="U153" s="217"/>
      <c r="V153" s="217"/>
      <c r="W153" s="217"/>
      <c r="X153" s="217"/>
      <c r="Y153" s="217"/>
      <c r="Z153" s="217"/>
      <c r="AA153" s="217"/>
      <c r="AB153" s="217"/>
      <c r="AC153" s="217"/>
      <c r="AD153" s="217"/>
      <c r="AE153" s="217"/>
      <c r="AF153" s="217"/>
      <c r="AG153" s="217"/>
      <c r="AH153" s="217"/>
      <c r="AI153" s="217"/>
      <c r="AJ153" s="217"/>
      <c r="AK153" s="217"/>
      <c r="AL153" s="217"/>
      <c r="AM153" s="217"/>
      <c r="AN153" s="217"/>
      <c r="AO153" s="217"/>
      <c r="AP153" s="217"/>
      <c r="AQ153" s="217"/>
      <c r="AR153" s="217"/>
      <c r="AS153" s="217"/>
      <c r="AT153" s="217"/>
      <c r="AU153" s="217"/>
      <c r="AV153" s="217"/>
      <c r="AW153" s="217"/>
      <c r="AX153" s="217"/>
      <c r="AY153" s="227"/>
    </row>
    <row r="154" spans="1:51" ht="60" customHeight="1" x14ac:dyDescent="0.35">
      <c r="A154" s="223" t="s">
        <v>3959</v>
      </c>
      <c r="B154" s="211" t="s">
        <v>3960</v>
      </c>
      <c r="C154" s="211" t="s">
        <v>3961</v>
      </c>
      <c r="D154" s="211" t="s">
        <v>25</v>
      </c>
      <c r="E154" s="211" t="s">
        <v>25</v>
      </c>
      <c r="F154" s="211" t="s">
        <v>3962</v>
      </c>
      <c r="G154" s="211" t="s">
        <v>25</v>
      </c>
      <c r="H154" s="211" t="s">
        <v>3963</v>
      </c>
      <c r="I154" s="211" t="s">
        <v>25</v>
      </c>
      <c r="J154" s="211" t="s">
        <v>3964</v>
      </c>
      <c r="K154" s="214" t="str">
        <f>IF(COUNTIF(L154:AY154,"&lt;&gt;")=0,"",SUMPRODUCT(((Recommendations[ImplStatus]="Implemented")+(Recommendations[ImplStatus]="Compensated"))*ISNUMBER(MATCH(Recommendations[Id],L154:AY154,0)))/COUNTIF(L154:AY154,"&lt;&gt;"))</f>
        <v/>
      </c>
      <c r="L154" s="217"/>
      <c r="M154" s="217"/>
      <c r="N154" s="217"/>
      <c r="O154" s="217"/>
      <c r="P154" s="217"/>
      <c r="Q154" s="217"/>
      <c r="R154" s="217"/>
      <c r="S154" s="217"/>
      <c r="T154" s="217"/>
      <c r="U154" s="217"/>
      <c r="V154" s="217"/>
      <c r="W154" s="217"/>
      <c r="X154" s="217"/>
      <c r="Y154" s="217"/>
      <c r="Z154" s="217"/>
      <c r="AA154" s="217"/>
      <c r="AB154" s="217"/>
      <c r="AC154" s="217"/>
      <c r="AD154" s="217"/>
      <c r="AE154" s="217"/>
      <c r="AF154" s="217"/>
      <c r="AG154" s="217"/>
      <c r="AH154" s="217"/>
      <c r="AI154" s="217"/>
      <c r="AJ154" s="217"/>
      <c r="AK154" s="217"/>
      <c r="AL154" s="217"/>
      <c r="AM154" s="217"/>
      <c r="AN154" s="217"/>
      <c r="AO154" s="217"/>
      <c r="AP154" s="217"/>
      <c r="AQ154" s="217"/>
      <c r="AR154" s="217"/>
      <c r="AS154" s="217"/>
      <c r="AT154" s="217"/>
      <c r="AU154" s="217"/>
      <c r="AV154" s="217"/>
      <c r="AW154" s="217"/>
      <c r="AX154" s="217"/>
      <c r="AY154" s="227"/>
    </row>
    <row r="155" spans="1:51" ht="60" customHeight="1" x14ac:dyDescent="0.35">
      <c r="A155" s="223" t="s">
        <v>3965</v>
      </c>
      <c r="B155" s="211" t="s">
        <v>3966</v>
      </c>
      <c r="C155" s="211" t="s">
        <v>3967</v>
      </c>
      <c r="D155" s="211" t="s">
        <v>25</v>
      </c>
      <c r="E155" s="211" t="s">
        <v>25</v>
      </c>
      <c r="F155" s="211" t="s">
        <v>25</v>
      </c>
      <c r="G155" s="211" t="s">
        <v>25</v>
      </c>
      <c r="H155" s="211" t="s">
        <v>3968</v>
      </c>
      <c r="I155" s="211" t="s">
        <v>3969</v>
      </c>
      <c r="J155" s="211" t="s">
        <v>3970</v>
      </c>
      <c r="K155" s="214">
        <f>IF(COUNTIF(L155:AY155,"&lt;&gt;")=0,"",SUMPRODUCT(((Recommendations[ImplStatus]="Implemented")+(Recommendations[ImplStatus]="Compensated"))*ISNUMBER(MATCH(Recommendations[Id],L155:AY155,0)))/COUNTIF(L155:AY155,"&lt;&gt;"))</f>
        <v>0</v>
      </c>
      <c r="L155" s="217" t="s">
        <v>316</v>
      </c>
      <c r="M155" s="217"/>
      <c r="N155" s="217"/>
      <c r="O155" s="217"/>
      <c r="P155" s="217"/>
      <c r="Q155" s="217"/>
      <c r="R155" s="217"/>
      <c r="S155" s="217"/>
      <c r="T155" s="217"/>
      <c r="U155" s="217"/>
      <c r="V155" s="217"/>
      <c r="W155" s="217"/>
      <c r="X155" s="217"/>
      <c r="Y155" s="217"/>
      <c r="Z155" s="217"/>
      <c r="AA155" s="217"/>
      <c r="AB155" s="217"/>
      <c r="AC155" s="217"/>
      <c r="AD155" s="217"/>
      <c r="AE155" s="217"/>
      <c r="AF155" s="217"/>
      <c r="AG155" s="217"/>
      <c r="AH155" s="217"/>
      <c r="AI155" s="217"/>
      <c r="AJ155" s="217"/>
      <c r="AK155" s="217"/>
      <c r="AL155" s="217"/>
      <c r="AM155" s="217"/>
      <c r="AN155" s="217"/>
      <c r="AO155" s="217"/>
      <c r="AP155" s="217"/>
      <c r="AQ155" s="217"/>
      <c r="AR155" s="217"/>
      <c r="AS155" s="217"/>
      <c r="AT155" s="217"/>
      <c r="AU155" s="217"/>
      <c r="AV155" s="217"/>
      <c r="AW155" s="217"/>
      <c r="AX155" s="217"/>
      <c r="AY155" s="227"/>
    </row>
    <row r="156" spans="1:51" ht="60" customHeight="1" x14ac:dyDescent="0.35">
      <c r="A156" s="223" t="s">
        <v>3971</v>
      </c>
      <c r="B156" s="211" t="s">
        <v>3972</v>
      </c>
      <c r="C156" s="211" t="s">
        <v>3973</v>
      </c>
      <c r="D156" s="211" t="s">
        <v>25</v>
      </c>
      <c r="E156" s="211" t="s">
        <v>25</v>
      </c>
      <c r="F156" s="211" t="s">
        <v>25</v>
      </c>
      <c r="G156" s="211" t="s">
        <v>25</v>
      </c>
      <c r="H156" s="211" t="s">
        <v>3974</v>
      </c>
      <c r="I156" s="211" t="s">
        <v>25</v>
      </c>
      <c r="J156" s="211" t="s">
        <v>3975</v>
      </c>
      <c r="K156" s="214" t="str">
        <f>IF(COUNTIF(L156:AY156,"&lt;&gt;")=0,"",SUMPRODUCT(((Recommendations[ImplStatus]="Implemented")+(Recommendations[ImplStatus]="Compensated"))*ISNUMBER(MATCH(Recommendations[Id],L156:AY156,0)))/COUNTIF(L156:AY156,"&lt;&gt;"))</f>
        <v/>
      </c>
      <c r="L156" s="217"/>
      <c r="M156" s="217"/>
      <c r="N156" s="217"/>
      <c r="O156" s="217"/>
      <c r="P156" s="217"/>
      <c r="Q156" s="217"/>
      <c r="R156" s="217"/>
      <c r="S156" s="217"/>
      <c r="T156" s="217"/>
      <c r="U156" s="217"/>
      <c r="V156" s="217"/>
      <c r="W156" s="217"/>
      <c r="X156" s="217"/>
      <c r="Y156" s="217"/>
      <c r="Z156" s="217"/>
      <c r="AA156" s="217"/>
      <c r="AB156" s="217"/>
      <c r="AC156" s="217"/>
      <c r="AD156" s="217"/>
      <c r="AE156" s="217"/>
      <c r="AF156" s="217"/>
      <c r="AG156" s="217"/>
      <c r="AH156" s="217"/>
      <c r="AI156" s="217"/>
      <c r="AJ156" s="217"/>
      <c r="AK156" s="217"/>
      <c r="AL156" s="217"/>
      <c r="AM156" s="217"/>
      <c r="AN156" s="217"/>
      <c r="AO156" s="217"/>
      <c r="AP156" s="217"/>
      <c r="AQ156" s="217"/>
      <c r="AR156" s="217"/>
      <c r="AS156" s="217"/>
      <c r="AT156" s="217"/>
      <c r="AU156" s="217"/>
      <c r="AV156" s="217"/>
      <c r="AW156" s="217"/>
      <c r="AX156" s="217"/>
      <c r="AY156" s="227"/>
    </row>
    <row r="157" spans="1:51" ht="60" customHeight="1" x14ac:dyDescent="0.35">
      <c r="A157" s="223" t="s">
        <v>3976</v>
      </c>
      <c r="B157" s="211" t="s">
        <v>3977</v>
      </c>
      <c r="C157" s="211" t="s">
        <v>3978</v>
      </c>
      <c r="D157" s="211" t="s">
        <v>3979</v>
      </c>
      <c r="E157" s="211" t="s">
        <v>25</v>
      </c>
      <c r="F157" s="211" t="s">
        <v>25</v>
      </c>
      <c r="G157" s="211" t="s">
        <v>25</v>
      </c>
      <c r="H157" s="211" t="s">
        <v>3980</v>
      </c>
      <c r="I157" s="211" t="s">
        <v>25</v>
      </c>
      <c r="J157" s="211" t="s">
        <v>3981</v>
      </c>
      <c r="K157" s="214">
        <f>IF(COUNTIF(L157:AY157,"&lt;&gt;")=0,"",SUMPRODUCT(((Recommendations[ImplStatus]="Implemented")+(Recommendations[ImplStatus]="Compensated"))*ISNUMBER(MATCH(Recommendations[Id],L157:AY157,0)))/COUNTIF(L157:AY157,"&lt;&gt;"))</f>
        <v>0</v>
      </c>
      <c r="L157" s="217" t="s">
        <v>118</v>
      </c>
      <c r="M157" s="217" t="s">
        <v>133</v>
      </c>
      <c r="N157" s="217" t="s">
        <v>409</v>
      </c>
      <c r="O157" s="217"/>
      <c r="P157" s="217"/>
      <c r="Q157" s="217"/>
      <c r="R157" s="217"/>
      <c r="S157" s="217"/>
      <c r="T157" s="217"/>
      <c r="U157" s="217"/>
      <c r="V157" s="217"/>
      <c r="W157" s="217"/>
      <c r="X157" s="217"/>
      <c r="Y157" s="217"/>
      <c r="Z157" s="217"/>
      <c r="AA157" s="217"/>
      <c r="AB157" s="217"/>
      <c r="AC157" s="217"/>
      <c r="AD157" s="217"/>
      <c r="AE157" s="217"/>
      <c r="AF157" s="217"/>
      <c r="AG157" s="217"/>
      <c r="AH157" s="217"/>
      <c r="AI157" s="217"/>
      <c r="AJ157" s="217"/>
      <c r="AK157" s="217"/>
      <c r="AL157" s="217"/>
      <c r="AM157" s="217"/>
      <c r="AN157" s="217"/>
      <c r="AO157" s="217"/>
      <c r="AP157" s="217"/>
      <c r="AQ157" s="217"/>
      <c r="AR157" s="217"/>
      <c r="AS157" s="217"/>
      <c r="AT157" s="217"/>
      <c r="AU157" s="217"/>
      <c r="AV157" s="217"/>
      <c r="AW157" s="217"/>
      <c r="AX157" s="217"/>
      <c r="AY157" s="227"/>
    </row>
    <row r="158" spans="1:51" ht="60" customHeight="1" x14ac:dyDescent="0.35">
      <c r="A158" s="223" t="s">
        <v>3982</v>
      </c>
      <c r="B158" s="211" t="s">
        <v>3983</v>
      </c>
      <c r="C158" s="211" t="s">
        <v>3984</v>
      </c>
      <c r="D158" s="211" t="s">
        <v>3985</v>
      </c>
      <c r="E158" s="211" t="s">
        <v>25</v>
      </c>
      <c r="F158" s="211" t="s">
        <v>25</v>
      </c>
      <c r="G158" s="211" t="s">
        <v>25</v>
      </c>
      <c r="H158" s="211" t="s">
        <v>25</v>
      </c>
      <c r="I158" s="211" t="s">
        <v>25</v>
      </c>
      <c r="J158" s="211" t="s">
        <v>3986</v>
      </c>
      <c r="K158" s="214" t="str">
        <f>IF(COUNTIF(L158:AY158,"&lt;&gt;")=0,"",SUMPRODUCT(((Recommendations[ImplStatus]="Implemented")+(Recommendations[ImplStatus]="Compensated"))*ISNUMBER(MATCH(Recommendations[Id],L158:AY158,0)))/COUNTIF(L158:AY158,"&lt;&gt;"))</f>
        <v/>
      </c>
      <c r="L158" s="217"/>
      <c r="M158" s="217"/>
      <c r="N158" s="217"/>
      <c r="O158" s="217"/>
      <c r="P158" s="217"/>
      <c r="Q158" s="217"/>
      <c r="R158" s="217"/>
      <c r="S158" s="217"/>
      <c r="T158" s="217"/>
      <c r="U158" s="217"/>
      <c r="V158" s="217"/>
      <c r="W158" s="217"/>
      <c r="X158" s="217"/>
      <c r="Y158" s="217"/>
      <c r="Z158" s="217"/>
      <c r="AA158" s="217"/>
      <c r="AB158" s="217"/>
      <c r="AC158" s="217"/>
      <c r="AD158" s="217"/>
      <c r="AE158" s="217"/>
      <c r="AF158" s="217"/>
      <c r="AG158" s="217"/>
      <c r="AH158" s="217"/>
      <c r="AI158" s="217"/>
      <c r="AJ158" s="217"/>
      <c r="AK158" s="217"/>
      <c r="AL158" s="217"/>
      <c r="AM158" s="217"/>
      <c r="AN158" s="217"/>
      <c r="AO158" s="217"/>
      <c r="AP158" s="217"/>
      <c r="AQ158" s="217"/>
      <c r="AR158" s="217"/>
      <c r="AS158" s="217"/>
      <c r="AT158" s="217"/>
      <c r="AU158" s="217"/>
      <c r="AV158" s="217"/>
      <c r="AW158" s="217"/>
      <c r="AX158" s="217"/>
      <c r="AY158" s="227"/>
    </row>
    <row r="159" spans="1:51" ht="60" customHeight="1" x14ac:dyDescent="0.35">
      <c r="A159" s="223" t="s">
        <v>3987</v>
      </c>
      <c r="B159" s="211" t="s">
        <v>3988</v>
      </c>
      <c r="C159" s="211" t="s">
        <v>3989</v>
      </c>
      <c r="D159" s="211" t="s">
        <v>3990</v>
      </c>
      <c r="E159" s="211" t="s">
        <v>25</v>
      </c>
      <c r="F159" s="211" t="s">
        <v>3991</v>
      </c>
      <c r="G159" s="211" t="s">
        <v>25</v>
      </c>
      <c r="H159" s="211" t="s">
        <v>3992</v>
      </c>
      <c r="I159" s="211" t="s">
        <v>3993</v>
      </c>
      <c r="J159" s="211" t="s">
        <v>3994</v>
      </c>
      <c r="K159" s="214">
        <f>IF(COUNTIF(L159:AY159,"&lt;&gt;")=0,"",SUMPRODUCT(((Recommendations[ImplStatus]="Implemented")+(Recommendations[ImplStatus]="Compensated"))*ISNUMBER(MATCH(Recommendations[Id],L159:AY159,0)))/COUNTIF(L159:AY159,"&lt;&gt;"))</f>
        <v>0</v>
      </c>
      <c r="L159" s="217" t="s">
        <v>118</v>
      </c>
      <c r="M159" s="217"/>
      <c r="N159" s="217"/>
      <c r="O159" s="217"/>
      <c r="P159" s="217"/>
      <c r="Q159" s="217"/>
      <c r="R159" s="217"/>
      <c r="S159" s="217"/>
      <c r="T159" s="217"/>
      <c r="U159" s="217"/>
      <c r="V159" s="217"/>
      <c r="W159" s="217"/>
      <c r="X159" s="217"/>
      <c r="Y159" s="217"/>
      <c r="Z159" s="217"/>
      <c r="AA159" s="217"/>
      <c r="AB159" s="217"/>
      <c r="AC159" s="217"/>
      <c r="AD159" s="217"/>
      <c r="AE159" s="217"/>
      <c r="AF159" s="217"/>
      <c r="AG159" s="217"/>
      <c r="AH159" s="217"/>
      <c r="AI159" s="217"/>
      <c r="AJ159" s="217"/>
      <c r="AK159" s="217"/>
      <c r="AL159" s="217"/>
      <c r="AM159" s="217"/>
      <c r="AN159" s="217"/>
      <c r="AO159" s="217"/>
      <c r="AP159" s="217"/>
      <c r="AQ159" s="217"/>
      <c r="AR159" s="217"/>
      <c r="AS159" s="217"/>
      <c r="AT159" s="217"/>
      <c r="AU159" s="217"/>
      <c r="AV159" s="217"/>
      <c r="AW159" s="217"/>
      <c r="AX159" s="217"/>
      <c r="AY159" s="227"/>
    </row>
    <row r="160" spans="1:51" ht="60" customHeight="1" outlineLevel="1" x14ac:dyDescent="0.35">
      <c r="A160" s="222" t="s">
        <v>437</v>
      </c>
      <c r="B160" s="210" t="s">
        <v>3995</v>
      </c>
      <c r="C160" s="210"/>
      <c r="D160" s="210"/>
      <c r="E160" s="210"/>
      <c r="F160" s="210"/>
      <c r="G160" s="210"/>
      <c r="H160" s="210"/>
      <c r="I160" s="210"/>
      <c r="J160" s="210"/>
      <c r="K160" s="213" t="str">
        <f>IF(COUNTIF(L160:AY160,"&lt;&gt;")=0,"",SUMPRODUCT(((Recommendations[ImplStatus]="Implemented")+(Recommendations[ImplStatus]="Compensated"))*ISNUMBER(MATCH(Recommendations[Id],L160:AY160,0)))/COUNTIF(L160:AY160,"&lt;&gt;"))</f>
        <v/>
      </c>
      <c r="L160" s="216"/>
      <c r="M160" s="216"/>
      <c r="N160" s="216"/>
      <c r="O160" s="216"/>
      <c r="P160" s="216"/>
      <c r="Q160" s="216"/>
      <c r="R160" s="216"/>
      <c r="S160" s="216"/>
      <c r="T160" s="216"/>
      <c r="U160" s="216"/>
      <c r="V160" s="216"/>
      <c r="W160" s="216"/>
      <c r="X160" s="216"/>
      <c r="Y160" s="216"/>
      <c r="Z160" s="216"/>
      <c r="AA160" s="216"/>
      <c r="AB160" s="216"/>
      <c r="AC160" s="216"/>
      <c r="AD160" s="216"/>
      <c r="AE160" s="216"/>
      <c r="AF160" s="216"/>
      <c r="AG160" s="216"/>
      <c r="AH160" s="216"/>
      <c r="AI160" s="216"/>
      <c r="AJ160" s="216"/>
      <c r="AK160" s="216"/>
      <c r="AL160" s="216"/>
      <c r="AM160" s="216"/>
      <c r="AN160" s="216"/>
      <c r="AO160" s="216"/>
      <c r="AP160" s="216"/>
      <c r="AQ160" s="216"/>
      <c r="AR160" s="216"/>
      <c r="AS160" s="216"/>
      <c r="AT160" s="216"/>
      <c r="AU160" s="216"/>
      <c r="AV160" s="216"/>
      <c r="AW160" s="216"/>
      <c r="AX160" s="216"/>
      <c r="AY160" s="226"/>
    </row>
    <row r="161" spans="1:51" ht="60" customHeight="1" x14ac:dyDescent="0.35">
      <c r="A161" s="223" t="s">
        <v>3996</v>
      </c>
      <c r="B161" s="211" t="s">
        <v>3997</v>
      </c>
      <c r="C161" s="211" t="s">
        <v>3998</v>
      </c>
      <c r="D161" s="211" t="s">
        <v>3999</v>
      </c>
      <c r="E161" s="211" t="s">
        <v>25</v>
      </c>
      <c r="F161" s="211" t="s">
        <v>25</v>
      </c>
      <c r="G161" s="211" t="s">
        <v>4000</v>
      </c>
      <c r="H161" s="211" t="s">
        <v>4001</v>
      </c>
      <c r="I161" s="211" t="s">
        <v>4002</v>
      </c>
      <c r="J161" s="211" t="s">
        <v>4003</v>
      </c>
      <c r="K161" s="214" t="str">
        <f>IF(COUNTIF(L161:AY161,"&lt;&gt;")=0,"",SUMPRODUCT(((Recommendations[ImplStatus]="Implemented")+(Recommendations[ImplStatus]="Compensated"))*ISNUMBER(MATCH(Recommendations[Id],L161:AY161,0)))/COUNTIF(L161:AY161,"&lt;&gt;"))</f>
        <v/>
      </c>
      <c r="L161" s="217"/>
      <c r="M161" s="217"/>
      <c r="N161" s="217"/>
      <c r="O161" s="217"/>
      <c r="P161" s="217"/>
      <c r="Q161" s="217"/>
      <c r="R161" s="217"/>
      <c r="S161" s="217"/>
      <c r="T161" s="217"/>
      <c r="U161" s="217"/>
      <c r="V161" s="217"/>
      <c r="W161" s="217"/>
      <c r="X161" s="217"/>
      <c r="Y161" s="217"/>
      <c r="Z161" s="217"/>
      <c r="AA161" s="217"/>
      <c r="AB161" s="217"/>
      <c r="AC161" s="217"/>
      <c r="AD161" s="217"/>
      <c r="AE161" s="217"/>
      <c r="AF161" s="217"/>
      <c r="AG161" s="217"/>
      <c r="AH161" s="217"/>
      <c r="AI161" s="217"/>
      <c r="AJ161" s="217"/>
      <c r="AK161" s="217"/>
      <c r="AL161" s="217"/>
      <c r="AM161" s="217"/>
      <c r="AN161" s="217"/>
      <c r="AO161" s="217"/>
      <c r="AP161" s="217"/>
      <c r="AQ161" s="217"/>
      <c r="AR161" s="217"/>
      <c r="AS161" s="217"/>
      <c r="AT161" s="217"/>
      <c r="AU161" s="217"/>
      <c r="AV161" s="217"/>
      <c r="AW161" s="217"/>
      <c r="AX161" s="217"/>
      <c r="AY161" s="227"/>
    </row>
    <row r="162" spans="1:51" ht="60" customHeight="1" x14ac:dyDescent="0.35">
      <c r="A162" s="223" t="s">
        <v>4004</v>
      </c>
      <c r="B162" s="211" t="s">
        <v>4005</v>
      </c>
      <c r="C162" s="211" t="s">
        <v>4006</v>
      </c>
      <c r="D162" s="211" t="s">
        <v>4007</v>
      </c>
      <c r="E162" s="211" t="s">
        <v>25</v>
      </c>
      <c r="F162" s="211" t="s">
        <v>25</v>
      </c>
      <c r="G162" s="211" t="s">
        <v>25</v>
      </c>
      <c r="H162" s="211" t="s">
        <v>4008</v>
      </c>
      <c r="I162" s="211" t="s">
        <v>25</v>
      </c>
      <c r="J162" s="211" t="s">
        <v>4009</v>
      </c>
      <c r="K162" s="214" t="str">
        <f>IF(COUNTIF(L162:AY162,"&lt;&gt;")=0,"",SUMPRODUCT(((Recommendations[ImplStatus]="Implemented")+(Recommendations[ImplStatus]="Compensated"))*ISNUMBER(MATCH(Recommendations[Id],L162:AY162,0)))/COUNTIF(L162:AY162,"&lt;&gt;"))</f>
        <v/>
      </c>
      <c r="L162" s="217"/>
      <c r="M162" s="217"/>
      <c r="N162" s="217"/>
      <c r="O162" s="217"/>
      <c r="P162" s="217"/>
      <c r="Q162" s="217"/>
      <c r="R162" s="217"/>
      <c r="S162" s="217"/>
      <c r="T162" s="217"/>
      <c r="U162" s="217"/>
      <c r="V162" s="217"/>
      <c r="W162" s="217"/>
      <c r="X162" s="217"/>
      <c r="Y162" s="217"/>
      <c r="Z162" s="217"/>
      <c r="AA162" s="217"/>
      <c r="AB162" s="217"/>
      <c r="AC162" s="217"/>
      <c r="AD162" s="217"/>
      <c r="AE162" s="217"/>
      <c r="AF162" s="217"/>
      <c r="AG162" s="217"/>
      <c r="AH162" s="217"/>
      <c r="AI162" s="217"/>
      <c r="AJ162" s="217"/>
      <c r="AK162" s="217"/>
      <c r="AL162" s="217"/>
      <c r="AM162" s="217"/>
      <c r="AN162" s="217"/>
      <c r="AO162" s="217"/>
      <c r="AP162" s="217"/>
      <c r="AQ162" s="217"/>
      <c r="AR162" s="217"/>
      <c r="AS162" s="217"/>
      <c r="AT162" s="217"/>
      <c r="AU162" s="217"/>
      <c r="AV162" s="217"/>
      <c r="AW162" s="217"/>
      <c r="AX162" s="217"/>
      <c r="AY162" s="227"/>
    </row>
    <row r="163" spans="1:51" ht="60" customHeight="1" x14ac:dyDescent="0.35">
      <c r="A163" s="223" t="s">
        <v>4010</v>
      </c>
      <c r="B163" s="211" t="s">
        <v>4011</v>
      </c>
      <c r="C163" s="211" t="s">
        <v>4012</v>
      </c>
      <c r="D163" s="211" t="s">
        <v>4007</v>
      </c>
      <c r="E163" s="211" t="s">
        <v>25</v>
      </c>
      <c r="F163" s="211" t="s">
        <v>4013</v>
      </c>
      <c r="G163" s="211" t="s">
        <v>25</v>
      </c>
      <c r="H163" s="211" t="s">
        <v>4014</v>
      </c>
      <c r="I163" s="211" t="s">
        <v>25</v>
      </c>
      <c r="J163" s="211" t="s">
        <v>4015</v>
      </c>
      <c r="K163" s="214">
        <f>IF(COUNTIF(L163:AY163,"&lt;&gt;")=0,"",SUMPRODUCT(((Recommendations[ImplStatus]="Implemented")+(Recommendations[ImplStatus]="Compensated"))*ISNUMBER(MATCH(Recommendations[Id],L163:AY163,0)))/COUNTIF(L163:AY163,"&lt;&gt;"))</f>
        <v>0</v>
      </c>
      <c r="L163" s="217" t="s">
        <v>316</v>
      </c>
      <c r="M163" s="217"/>
      <c r="N163" s="217"/>
      <c r="O163" s="217"/>
      <c r="P163" s="217"/>
      <c r="Q163" s="217"/>
      <c r="R163" s="217"/>
      <c r="S163" s="217"/>
      <c r="T163" s="217"/>
      <c r="U163" s="217"/>
      <c r="V163" s="217"/>
      <c r="W163" s="217"/>
      <c r="X163" s="217"/>
      <c r="Y163" s="217"/>
      <c r="Z163" s="217"/>
      <c r="AA163" s="217"/>
      <c r="AB163" s="217"/>
      <c r="AC163" s="217"/>
      <c r="AD163" s="217"/>
      <c r="AE163" s="217"/>
      <c r="AF163" s="217"/>
      <c r="AG163" s="217"/>
      <c r="AH163" s="217"/>
      <c r="AI163" s="217"/>
      <c r="AJ163" s="217"/>
      <c r="AK163" s="217"/>
      <c r="AL163" s="217"/>
      <c r="AM163" s="217"/>
      <c r="AN163" s="217"/>
      <c r="AO163" s="217"/>
      <c r="AP163" s="217"/>
      <c r="AQ163" s="217"/>
      <c r="AR163" s="217"/>
      <c r="AS163" s="217"/>
      <c r="AT163" s="217"/>
      <c r="AU163" s="217"/>
      <c r="AV163" s="217"/>
      <c r="AW163" s="217"/>
      <c r="AX163" s="217"/>
      <c r="AY163" s="227"/>
    </row>
    <row r="164" spans="1:51" ht="60" customHeight="1" x14ac:dyDescent="0.35">
      <c r="A164" s="223" t="s">
        <v>4016</v>
      </c>
      <c r="B164" s="211" t="s">
        <v>4017</v>
      </c>
      <c r="C164" s="211" t="s">
        <v>4018</v>
      </c>
      <c r="D164" s="211" t="s">
        <v>4019</v>
      </c>
      <c r="E164" s="211" t="s">
        <v>25</v>
      </c>
      <c r="F164" s="211" t="s">
        <v>25</v>
      </c>
      <c r="G164" s="211" t="s">
        <v>25</v>
      </c>
      <c r="H164" s="211" t="s">
        <v>4020</v>
      </c>
      <c r="I164" s="211" t="s">
        <v>4021</v>
      </c>
      <c r="J164" s="211" t="s">
        <v>4022</v>
      </c>
      <c r="K164" s="214" t="str">
        <f>IF(COUNTIF(L164:AY164,"&lt;&gt;")=0,"",SUMPRODUCT(((Recommendations[ImplStatus]="Implemented")+(Recommendations[ImplStatus]="Compensated"))*ISNUMBER(MATCH(Recommendations[Id],L164:AY164,0)))/COUNTIF(L164:AY164,"&lt;&gt;"))</f>
        <v/>
      </c>
      <c r="L164" s="217"/>
      <c r="M164" s="217"/>
      <c r="N164" s="217"/>
      <c r="O164" s="217"/>
      <c r="P164" s="217"/>
      <c r="Q164" s="217"/>
      <c r="R164" s="217"/>
      <c r="S164" s="217"/>
      <c r="T164" s="217"/>
      <c r="U164" s="217"/>
      <c r="V164" s="217"/>
      <c r="W164" s="217"/>
      <c r="X164" s="217"/>
      <c r="Y164" s="217"/>
      <c r="Z164" s="217"/>
      <c r="AA164" s="217"/>
      <c r="AB164" s="217"/>
      <c r="AC164" s="217"/>
      <c r="AD164" s="217"/>
      <c r="AE164" s="217"/>
      <c r="AF164" s="217"/>
      <c r="AG164" s="217"/>
      <c r="AH164" s="217"/>
      <c r="AI164" s="217"/>
      <c r="AJ164" s="217"/>
      <c r="AK164" s="217"/>
      <c r="AL164" s="217"/>
      <c r="AM164" s="217"/>
      <c r="AN164" s="217"/>
      <c r="AO164" s="217"/>
      <c r="AP164" s="217"/>
      <c r="AQ164" s="217"/>
      <c r="AR164" s="217"/>
      <c r="AS164" s="217"/>
      <c r="AT164" s="217"/>
      <c r="AU164" s="217"/>
      <c r="AV164" s="217"/>
      <c r="AW164" s="217"/>
      <c r="AX164" s="217"/>
      <c r="AY164" s="227"/>
    </row>
    <row r="165" spans="1:51" ht="60" customHeight="1" x14ac:dyDescent="0.35">
      <c r="A165" s="223" t="s">
        <v>4023</v>
      </c>
      <c r="B165" s="211" t="s">
        <v>4024</v>
      </c>
      <c r="C165" s="211" t="s">
        <v>4025</v>
      </c>
      <c r="D165" s="211" t="s">
        <v>25</v>
      </c>
      <c r="E165" s="211" t="s">
        <v>25</v>
      </c>
      <c r="F165" s="211" t="s">
        <v>25</v>
      </c>
      <c r="G165" s="211" t="s">
        <v>25</v>
      </c>
      <c r="H165" s="211" t="s">
        <v>4026</v>
      </c>
      <c r="I165" s="211" t="s">
        <v>25</v>
      </c>
      <c r="J165" s="211" t="s">
        <v>4027</v>
      </c>
      <c r="K165" s="214">
        <f>IF(COUNTIF(L165:AY165,"&lt;&gt;")=0,"",SUMPRODUCT(((Recommendations[ImplStatus]="Implemented")+(Recommendations[ImplStatus]="Compensated"))*ISNUMBER(MATCH(Recommendations[Id],L165:AY165,0)))/COUNTIF(L165:AY165,"&lt;&gt;"))</f>
        <v>0</v>
      </c>
      <c r="L165" s="217" t="s">
        <v>118</v>
      </c>
      <c r="M165" s="217" t="s">
        <v>128</v>
      </c>
      <c r="N165" s="217" t="s">
        <v>316</v>
      </c>
      <c r="O165" s="217" t="s">
        <v>390</v>
      </c>
      <c r="P165" s="217" t="s">
        <v>437</v>
      </c>
      <c r="Q165" s="217"/>
      <c r="R165" s="217"/>
      <c r="S165" s="217"/>
      <c r="T165" s="217"/>
      <c r="U165" s="217"/>
      <c r="V165" s="217"/>
      <c r="W165" s="217"/>
      <c r="X165" s="217"/>
      <c r="Y165" s="217"/>
      <c r="Z165" s="217"/>
      <c r="AA165" s="217"/>
      <c r="AB165" s="217"/>
      <c r="AC165" s="217"/>
      <c r="AD165" s="217"/>
      <c r="AE165" s="217"/>
      <c r="AF165" s="217"/>
      <c r="AG165" s="217"/>
      <c r="AH165" s="217"/>
      <c r="AI165" s="217"/>
      <c r="AJ165" s="217"/>
      <c r="AK165" s="217"/>
      <c r="AL165" s="217"/>
      <c r="AM165" s="217"/>
      <c r="AN165" s="217"/>
      <c r="AO165" s="217"/>
      <c r="AP165" s="217"/>
      <c r="AQ165" s="217"/>
      <c r="AR165" s="217"/>
      <c r="AS165" s="217"/>
      <c r="AT165" s="217"/>
      <c r="AU165" s="217"/>
      <c r="AV165" s="217"/>
      <c r="AW165" s="217"/>
      <c r="AX165" s="217"/>
      <c r="AY165" s="227"/>
    </row>
    <row r="166" spans="1:51" ht="60" customHeight="1" x14ac:dyDescent="0.35">
      <c r="A166" s="223" t="s">
        <v>4028</v>
      </c>
      <c r="B166" s="211" t="s">
        <v>4029</v>
      </c>
      <c r="C166" s="211" t="s">
        <v>4030</v>
      </c>
      <c r="D166" s="211" t="s">
        <v>4031</v>
      </c>
      <c r="E166" s="211" t="s">
        <v>25</v>
      </c>
      <c r="F166" s="211" t="s">
        <v>25</v>
      </c>
      <c r="G166" s="211" t="s">
        <v>25</v>
      </c>
      <c r="H166" s="211" t="s">
        <v>4032</v>
      </c>
      <c r="I166" s="211" t="s">
        <v>4033</v>
      </c>
      <c r="J166" s="211" t="s">
        <v>4034</v>
      </c>
      <c r="K166" s="214" t="str">
        <f>IF(COUNTIF(L166:AY166,"&lt;&gt;")=0,"",SUMPRODUCT(((Recommendations[ImplStatus]="Implemented")+(Recommendations[ImplStatus]="Compensated"))*ISNUMBER(MATCH(Recommendations[Id],L166:AY166,0)))/COUNTIF(L166:AY166,"&lt;&gt;"))</f>
        <v/>
      </c>
      <c r="L166" s="217"/>
      <c r="M166" s="217"/>
      <c r="N166" s="217"/>
      <c r="O166" s="217"/>
      <c r="P166" s="217"/>
      <c r="Q166" s="217"/>
      <c r="R166" s="217"/>
      <c r="S166" s="217"/>
      <c r="T166" s="217"/>
      <c r="U166" s="217"/>
      <c r="V166" s="217"/>
      <c r="W166" s="217"/>
      <c r="X166" s="217"/>
      <c r="Y166" s="217"/>
      <c r="Z166" s="217"/>
      <c r="AA166" s="217"/>
      <c r="AB166" s="217"/>
      <c r="AC166" s="217"/>
      <c r="AD166" s="217"/>
      <c r="AE166" s="217"/>
      <c r="AF166" s="217"/>
      <c r="AG166" s="217"/>
      <c r="AH166" s="217"/>
      <c r="AI166" s="217"/>
      <c r="AJ166" s="217"/>
      <c r="AK166" s="217"/>
      <c r="AL166" s="217"/>
      <c r="AM166" s="217"/>
      <c r="AN166" s="217"/>
      <c r="AO166" s="217"/>
      <c r="AP166" s="217"/>
      <c r="AQ166" s="217"/>
      <c r="AR166" s="217"/>
      <c r="AS166" s="217"/>
      <c r="AT166" s="217"/>
      <c r="AU166" s="217"/>
      <c r="AV166" s="217"/>
      <c r="AW166" s="217"/>
      <c r="AX166" s="217"/>
      <c r="AY166" s="227"/>
    </row>
    <row r="167" spans="1:51" ht="60" customHeight="1" x14ac:dyDescent="0.35">
      <c r="A167" s="223" t="s">
        <v>4035</v>
      </c>
      <c r="B167" s="211" t="s">
        <v>4036</v>
      </c>
      <c r="C167" s="211" t="s">
        <v>4037</v>
      </c>
      <c r="D167" s="211" t="s">
        <v>25</v>
      </c>
      <c r="E167" s="211" t="s">
        <v>25</v>
      </c>
      <c r="F167" s="211" t="s">
        <v>25</v>
      </c>
      <c r="G167" s="211" t="s">
        <v>25</v>
      </c>
      <c r="H167" s="211" t="s">
        <v>4038</v>
      </c>
      <c r="I167" s="211" t="s">
        <v>4039</v>
      </c>
      <c r="J167" s="211" t="s">
        <v>4040</v>
      </c>
      <c r="K167" s="214">
        <f>IF(COUNTIF(L167:AY167,"&lt;&gt;")=0,"",SUMPRODUCT(((Recommendations[ImplStatus]="Implemented")+(Recommendations[ImplStatus]="Compensated"))*ISNUMBER(MATCH(Recommendations[Id],L167:AY167,0)))/COUNTIF(L167:AY167,"&lt;&gt;"))</f>
        <v>0</v>
      </c>
      <c r="L167" s="217" t="s">
        <v>397</v>
      </c>
      <c r="M167" s="217" t="s">
        <v>415</v>
      </c>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c r="AR167" s="217"/>
      <c r="AS167" s="217"/>
      <c r="AT167" s="217"/>
      <c r="AU167" s="217"/>
      <c r="AV167" s="217"/>
      <c r="AW167" s="217"/>
      <c r="AX167" s="217"/>
      <c r="AY167" s="227"/>
    </row>
    <row r="168" spans="1:51" ht="60" customHeight="1" x14ac:dyDescent="0.35">
      <c r="A168" s="223" t="s">
        <v>4041</v>
      </c>
      <c r="B168" s="211" t="s">
        <v>4042</v>
      </c>
      <c r="C168" s="211" t="s">
        <v>4043</v>
      </c>
      <c r="D168" s="211" t="s">
        <v>4044</v>
      </c>
      <c r="E168" s="211" t="s">
        <v>25</v>
      </c>
      <c r="F168" s="211" t="s">
        <v>25</v>
      </c>
      <c r="G168" s="211" t="s">
        <v>25</v>
      </c>
      <c r="H168" s="211" t="s">
        <v>4045</v>
      </c>
      <c r="I168" s="211" t="s">
        <v>25</v>
      </c>
      <c r="J168" s="211" t="s">
        <v>4046</v>
      </c>
      <c r="K168" s="214" t="str">
        <f>IF(COUNTIF(L168:AY168,"&lt;&gt;")=0,"",SUMPRODUCT(((Recommendations[ImplStatus]="Implemented")+(Recommendations[ImplStatus]="Compensated"))*ISNUMBER(MATCH(Recommendations[Id],L168:AY168,0)))/COUNTIF(L168:AY168,"&lt;&gt;"))</f>
        <v/>
      </c>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c r="AR168" s="217"/>
      <c r="AS168" s="217"/>
      <c r="AT168" s="217"/>
      <c r="AU168" s="217"/>
      <c r="AV168" s="217"/>
      <c r="AW168" s="217"/>
      <c r="AX168" s="217"/>
      <c r="AY168" s="227"/>
    </row>
    <row r="169" spans="1:51" ht="60" customHeight="1" x14ac:dyDescent="0.35">
      <c r="A169" s="223" t="s">
        <v>4047</v>
      </c>
      <c r="B169" s="211" t="s">
        <v>4048</v>
      </c>
      <c r="C169" s="211" t="s">
        <v>4049</v>
      </c>
      <c r="D169" s="211" t="s">
        <v>4050</v>
      </c>
      <c r="E169" s="211" t="s">
        <v>25</v>
      </c>
      <c r="F169" s="211" t="s">
        <v>25</v>
      </c>
      <c r="G169" s="211" t="s">
        <v>4051</v>
      </c>
      <c r="H169" s="211" t="s">
        <v>4052</v>
      </c>
      <c r="I169" s="211" t="s">
        <v>4053</v>
      </c>
      <c r="J169" s="211" t="s">
        <v>4054</v>
      </c>
      <c r="K169" s="214" t="str">
        <f>IF(COUNTIF(L169:AY169,"&lt;&gt;")=0,"",SUMPRODUCT(((Recommendations[ImplStatus]="Implemented")+(Recommendations[ImplStatus]="Compensated"))*ISNUMBER(MATCH(Recommendations[Id],L169:AY169,0)))/COUNTIF(L169:AY169,"&lt;&gt;"))</f>
        <v/>
      </c>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c r="AR169" s="217"/>
      <c r="AS169" s="217"/>
      <c r="AT169" s="217"/>
      <c r="AU169" s="217"/>
      <c r="AV169" s="217"/>
      <c r="AW169" s="217"/>
      <c r="AX169" s="217"/>
      <c r="AY169" s="227"/>
    </row>
    <row r="170" spans="1:51" ht="60" customHeight="1" x14ac:dyDescent="0.35">
      <c r="A170" s="223" t="s">
        <v>4055</v>
      </c>
      <c r="B170" s="211" t="s">
        <v>4056</v>
      </c>
      <c r="C170" s="211" t="s">
        <v>4057</v>
      </c>
      <c r="D170" s="211" t="s">
        <v>4058</v>
      </c>
      <c r="E170" s="211" t="s">
        <v>25</v>
      </c>
      <c r="F170" s="211" t="s">
        <v>25</v>
      </c>
      <c r="G170" s="211" t="s">
        <v>25</v>
      </c>
      <c r="H170" s="211" t="s">
        <v>4059</v>
      </c>
      <c r="I170" s="211" t="s">
        <v>4060</v>
      </c>
      <c r="J170" s="211" t="s">
        <v>4061</v>
      </c>
      <c r="K170" s="214" t="str">
        <f>IF(COUNTIF(L170:AY170,"&lt;&gt;")=0,"",SUMPRODUCT(((Recommendations[ImplStatus]="Implemented")+(Recommendations[ImplStatus]="Compensated"))*ISNUMBER(MATCH(Recommendations[Id],L170:AY170,0)))/COUNTIF(L170:AY170,"&lt;&gt;"))</f>
        <v/>
      </c>
      <c r="L170" s="217"/>
      <c r="M170" s="217"/>
      <c r="N170" s="217"/>
      <c r="O170" s="217"/>
      <c r="P170" s="217"/>
      <c r="Q170" s="217"/>
      <c r="R170" s="217"/>
      <c r="S170" s="217"/>
      <c r="T170" s="217"/>
      <c r="U170" s="217"/>
      <c r="V170" s="217"/>
      <c r="W170" s="217"/>
      <c r="X170" s="217"/>
      <c r="Y170" s="217"/>
      <c r="Z170" s="217"/>
      <c r="AA170" s="217"/>
      <c r="AB170" s="217"/>
      <c r="AC170" s="217"/>
      <c r="AD170" s="217"/>
      <c r="AE170" s="217"/>
      <c r="AF170" s="217"/>
      <c r="AG170" s="217"/>
      <c r="AH170" s="217"/>
      <c r="AI170" s="217"/>
      <c r="AJ170" s="217"/>
      <c r="AK170" s="217"/>
      <c r="AL170" s="217"/>
      <c r="AM170" s="217"/>
      <c r="AN170" s="217"/>
      <c r="AO170" s="217"/>
      <c r="AP170" s="217"/>
      <c r="AQ170" s="217"/>
      <c r="AR170" s="217"/>
      <c r="AS170" s="217"/>
      <c r="AT170" s="217"/>
      <c r="AU170" s="217"/>
      <c r="AV170" s="217"/>
      <c r="AW170" s="217"/>
      <c r="AX170" s="217"/>
      <c r="AY170" s="227"/>
    </row>
    <row r="171" spans="1:51" ht="60" customHeight="1" x14ac:dyDescent="0.35">
      <c r="A171" s="223" t="s">
        <v>4062</v>
      </c>
      <c r="B171" s="211" t="s">
        <v>4063</v>
      </c>
      <c r="C171" s="211" t="s">
        <v>4057</v>
      </c>
      <c r="D171" s="211" t="s">
        <v>4064</v>
      </c>
      <c r="E171" s="211" t="s">
        <v>25</v>
      </c>
      <c r="F171" s="211" t="s">
        <v>25</v>
      </c>
      <c r="G171" s="211" t="s">
        <v>4065</v>
      </c>
      <c r="H171" s="211" t="s">
        <v>4059</v>
      </c>
      <c r="I171" s="211" t="s">
        <v>4066</v>
      </c>
      <c r="J171" s="211" t="s">
        <v>4067</v>
      </c>
      <c r="K171" s="214" t="str">
        <f>IF(COUNTIF(L171:AY171,"&lt;&gt;")=0,"",SUMPRODUCT(((Recommendations[ImplStatus]="Implemented")+(Recommendations[ImplStatus]="Compensated"))*ISNUMBER(MATCH(Recommendations[Id],L171:AY171,0)))/COUNTIF(L171:AY171,"&lt;&gt;"))</f>
        <v/>
      </c>
      <c r="L171" s="217"/>
      <c r="M171" s="217"/>
      <c r="N171" s="217"/>
      <c r="O171" s="217"/>
      <c r="P171" s="217"/>
      <c r="Q171" s="217"/>
      <c r="R171" s="217"/>
      <c r="S171" s="217"/>
      <c r="T171" s="217"/>
      <c r="U171" s="217"/>
      <c r="V171" s="217"/>
      <c r="W171" s="217"/>
      <c r="X171" s="217"/>
      <c r="Y171" s="217"/>
      <c r="Z171" s="217"/>
      <c r="AA171" s="217"/>
      <c r="AB171" s="217"/>
      <c r="AC171" s="217"/>
      <c r="AD171" s="217"/>
      <c r="AE171" s="217"/>
      <c r="AF171" s="217"/>
      <c r="AG171" s="217"/>
      <c r="AH171" s="217"/>
      <c r="AI171" s="217"/>
      <c r="AJ171" s="217"/>
      <c r="AK171" s="217"/>
      <c r="AL171" s="217"/>
      <c r="AM171" s="217"/>
      <c r="AN171" s="217"/>
      <c r="AO171" s="217"/>
      <c r="AP171" s="217"/>
      <c r="AQ171" s="217"/>
      <c r="AR171" s="217"/>
      <c r="AS171" s="217"/>
      <c r="AT171" s="217"/>
      <c r="AU171" s="217"/>
      <c r="AV171" s="217"/>
      <c r="AW171" s="217"/>
      <c r="AX171" s="217"/>
      <c r="AY171" s="227"/>
    </row>
    <row r="172" spans="1:51" ht="60" customHeight="1" x14ac:dyDescent="0.35">
      <c r="A172" s="223" t="s">
        <v>4068</v>
      </c>
      <c r="B172" s="211" t="s">
        <v>4069</v>
      </c>
      <c r="C172" s="211" t="s">
        <v>4070</v>
      </c>
      <c r="D172" s="211" t="s">
        <v>4071</v>
      </c>
      <c r="E172" s="211" t="s">
        <v>25</v>
      </c>
      <c r="F172" s="211" t="s">
        <v>25</v>
      </c>
      <c r="G172" s="211" t="s">
        <v>25</v>
      </c>
      <c r="H172" s="211" t="s">
        <v>4072</v>
      </c>
      <c r="I172" s="211" t="s">
        <v>25</v>
      </c>
      <c r="J172" s="211" t="s">
        <v>4073</v>
      </c>
      <c r="K172" s="214" t="str">
        <f>IF(COUNTIF(L172:AY172,"&lt;&gt;")=0,"",SUMPRODUCT(((Recommendations[ImplStatus]="Implemented")+(Recommendations[ImplStatus]="Compensated"))*ISNUMBER(MATCH(Recommendations[Id],L172:AY172,0)))/COUNTIF(L172:AY172,"&lt;&gt;"))</f>
        <v/>
      </c>
      <c r="L172" s="217"/>
      <c r="M172" s="217"/>
      <c r="N172" s="217"/>
      <c r="O172" s="217"/>
      <c r="P172" s="217"/>
      <c r="Q172" s="217"/>
      <c r="R172" s="217"/>
      <c r="S172" s="217"/>
      <c r="T172" s="217"/>
      <c r="U172" s="217"/>
      <c r="V172" s="217"/>
      <c r="W172" s="217"/>
      <c r="X172" s="217"/>
      <c r="Y172" s="217"/>
      <c r="Z172" s="217"/>
      <c r="AA172" s="217"/>
      <c r="AB172" s="217"/>
      <c r="AC172" s="217"/>
      <c r="AD172" s="217"/>
      <c r="AE172" s="217"/>
      <c r="AF172" s="217"/>
      <c r="AG172" s="217"/>
      <c r="AH172" s="217"/>
      <c r="AI172" s="217"/>
      <c r="AJ172" s="217"/>
      <c r="AK172" s="217"/>
      <c r="AL172" s="217"/>
      <c r="AM172" s="217"/>
      <c r="AN172" s="217"/>
      <c r="AO172" s="217"/>
      <c r="AP172" s="217"/>
      <c r="AQ172" s="217"/>
      <c r="AR172" s="217"/>
      <c r="AS172" s="217"/>
      <c r="AT172" s="217"/>
      <c r="AU172" s="217"/>
      <c r="AV172" s="217"/>
      <c r="AW172" s="217"/>
      <c r="AX172" s="217"/>
      <c r="AY172" s="227"/>
    </row>
    <row r="173" spans="1:51" ht="60" customHeight="1" outlineLevel="1" x14ac:dyDescent="0.35">
      <c r="A173" s="222" t="s">
        <v>987</v>
      </c>
      <c r="B173" s="210" t="s">
        <v>4074</v>
      </c>
      <c r="C173" s="210"/>
      <c r="D173" s="210"/>
      <c r="E173" s="210"/>
      <c r="F173" s="210"/>
      <c r="G173" s="210"/>
      <c r="H173" s="210"/>
      <c r="I173" s="210"/>
      <c r="J173" s="210"/>
      <c r="K173" s="213" t="str">
        <f>IF(COUNTIF(L173:AY173,"&lt;&gt;")=0,"",SUMPRODUCT(((Recommendations[ImplStatus]="Implemented")+(Recommendations[ImplStatus]="Compensated"))*ISNUMBER(MATCH(Recommendations[Id],L173:AY173,0)))/COUNTIF(L173:AY173,"&lt;&gt;"))</f>
        <v/>
      </c>
      <c r="L173" s="216"/>
      <c r="M173" s="216"/>
      <c r="N173" s="216"/>
      <c r="O173" s="216"/>
      <c r="P173" s="216"/>
      <c r="Q173" s="216"/>
      <c r="R173" s="216"/>
      <c r="S173" s="216"/>
      <c r="T173" s="216"/>
      <c r="U173" s="216"/>
      <c r="V173" s="216"/>
      <c r="W173" s="216"/>
      <c r="X173" s="216"/>
      <c r="Y173" s="216"/>
      <c r="Z173" s="216"/>
      <c r="AA173" s="216"/>
      <c r="AB173" s="216"/>
      <c r="AC173" s="216"/>
      <c r="AD173" s="216"/>
      <c r="AE173" s="216"/>
      <c r="AF173" s="216"/>
      <c r="AG173" s="216"/>
      <c r="AH173" s="216"/>
      <c r="AI173" s="216"/>
      <c r="AJ173" s="216"/>
      <c r="AK173" s="216"/>
      <c r="AL173" s="216"/>
      <c r="AM173" s="216"/>
      <c r="AN173" s="216"/>
      <c r="AO173" s="216"/>
      <c r="AP173" s="216"/>
      <c r="AQ173" s="216"/>
      <c r="AR173" s="216"/>
      <c r="AS173" s="216"/>
      <c r="AT173" s="216"/>
      <c r="AU173" s="216"/>
      <c r="AV173" s="216"/>
      <c r="AW173" s="216"/>
      <c r="AX173" s="216"/>
      <c r="AY173" s="226"/>
    </row>
    <row r="174" spans="1:51" ht="60" customHeight="1" x14ac:dyDescent="0.35">
      <c r="A174" s="223" t="s">
        <v>4075</v>
      </c>
      <c r="B174" s="211" t="s">
        <v>4076</v>
      </c>
      <c r="C174" s="211" t="s">
        <v>4077</v>
      </c>
      <c r="D174" s="211" t="s">
        <v>4078</v>
      </c>
      <c r="E174" s="211" t="s">
        <v>4079</v>
      </c>
      <c r="F174" s="211" t="s">
        <v>25</v>
      </c>
      <c r="G174" s="211" t="s">
        <v>25</v>
      </c>
      <c r="H174" s="211" t="s">
        <v>4080</v>
      </c>
      <c r="I174" s="211" t="s">
        <v>4081</v>
      </c>
      <c r="J174" s="211" t="s">
        <v>4082</v>
      </c>
      <c r="K174" s="214" t="str">
        <f>IF(COUNTIF(L174:AY174,"&lt;&gt;")=0,"",SUMPRODUCT(((Recommendations[ImplStatus]="Implemented")+(Recommendations[ImplStatus]="Compensated"))*ISNUMBER(MATCH(Recommendations[Id],L174:AY174,0)))/COUNTIF(L174:AY174,"&lt;&gt;"))</f>
        <v/>
      </c>
      <c r="L174" s="217"/>
      <c r="M174" s="217"/>
      <c r="N174" s="217"/>
      <c r="O174" s="217"/>
      <c r="P174" s="217"/>
      <c r="Q174" s="217"/>
      <c r="R174" s="217"/>
      <c r="S174" s="217"/>
      <c r="T174" s="217"/>
      <c r="U174" s="217"/>
      <c r="V174" s="217"/>
      <c r="W174" s="217"/>
      <c r="X174" s="217"/>
      <c r="Y174" s="217"/>
      <c r="Z174" s="217"/>
      <c r="AA174" s="217"/>
      <c r="AB174" s="217"/>
      <c r="AC174" s="217"/>
      <c r="AD174" s="217"/>
      <c r="AE174" s="217"/>
      <c r="AF174" s="217"/>
      <c r="AG174" s="217"/>
      <c r="AH174" s="217"/>
      <c r="AI174" s="217"/>
      <c r="AJ174" s="217"/>
      <c r="AK174" s="217"/>
      <c r="AL174" s="217"/>
      <c r="AM174" s="217"/>
      <c r="AN174" s="217"/>
      <c r="AO174" s="217"/>
      <c r="AP174" s="217"/>
      <c r="AQ174" s="217"/>
      <c r="AR174" s="217"/>
      <c r="AS174" s="217"/>
      <c r="AT174" s="217"/>
      <c r="AU174" s="217"/>
      <c r="AV174" s="217"/>
      <c r="AW174" s="217"/>
      <c r="AX174" s="217"/>
      <c r="AY174" s="227"/>
    </row>
    <row r="175" spans="1:51" ht="60" customHeight="1" x14ac:dyDescent="0.35">
      <c r="A175" s="223" t="s">
        <v>4083</v>
      </c>
      <c r="B175" s="211" t="s">
        <v>4084</v>
      </c>
      <c r="C175" s="211" t="s">
        <v>4085</v>
      </c>
      <c r="D175" s="211" t="s">
        <v>25</v>
      </c>
      <c r="E175" s="211" t="s">
        <v>4086</v>
      </c>
      <c r="F175" s="211" t="s">
        <v>25</v>
      </c>
      <c r="G175" s="211" t="s">
        <v>25</v>
      </c>
      <c r="H175" s="211" t="s">
        <v>4087</v>
      </c>
      <c r="I175" s="211" t="s">
        <v>25</v>
      </c>
      <c r="J175" s="211" t="s">
        <v>4088</v>
      </c>
      <c r="K175" s="214" t="str">
        <f>IF(COUNTIF(L175:AY175,"&lt;&gt;")=0,"",SUMPRODUCT(((Recommendations[ImplStatus]="Implemented")+(Recommendations[ImplStatus]="Compensated"))*ISNUMBER(MATCH(Recommendations[Id],L175:AY175,0)))/COUNTIF(L175:AY175,"&lt;&gt;"))</f>
        <v/>
      </c>
      <c r="L175" s="217"/>
      <c r="M175" s="217"/>
      <c r="N175" s="217"/>
      <c r="O175" s="217"/>
      <c r="P175" s="217"/>
      <c r="Q175" s="217"/>
      <c r="R175" s="217"/>
      <c r="S175" s="217"/>
      <c r="T175" s="217"/>
      <c r="U175" s="217"/>
      <c r="V175" s="217"/>
      <c r="W175" s="217"/>
      <c r="X175" s="217"/>
      <c r="Y175" s="217"/>
      <c r="Z175" s="217"/>
      <c r="AA175" s="217"/>
      <c r="AB175" s="217"/>
      <c r="AC175" s="217"/>
      <c r="AD175" s="217"/>
      <c r="AE175" s="217"/>
      <c r="AF175" s="217"/>
      <c r="AG175" s="217"/>
      <c r="AH175" s="217"/>
      <c r="AI175" s="217"/>
      <c r="AJ175" s="217"/>
      <c r="AK175" s="217"/>
      <c r="AL175" s="217"/>
      <c r="AM175" s="217"/>
      <c r="AN175" s="217"/>
      <c r="AO175" s="217"/>
      <c r="AP175" s="217"/>
      <c r="AQ175" s="217"/>
      <c r="AR175" s="217"/>
      <c r="AS175" s="217"/>
      <c r="AT175" s="217"/>
      <c r="AU175" s="217"/>
      <c r="AV175" s="217"/>
      <c r="AW175" s="217"/>
      <c r="AX175" s="217"/>
      <c r="AY175" s="227"/>
    </row>
    <row r="176" spans="1:51" ht="60" customHeight="1" x14ac:dyDescent="0.35">
      <c r="A176" s="223" t="s">
        <v>4089</v>
      </c>
      <c r="B176" s="211" t="s">
        <v>4090</v>
      </c>
      <c r="C176" s="211" t="s">
        <v>4091</v>
      </c>
      <c r="D176" s="211" t="s">
        <v>25</v>
      </c>
      <c r="E176" s="211" t="s">
        <v>4092</v>
      </c>
      <c r="F176" s="211" t="s">
        <v>25</v>
      </c>
      <c r="G176" s="211" t="s">
        <v>25</v>
      </c>
      <c r="H176" s="211" t="s">
        <v>4093</v>
      </c>
      <c r="I176" s="211" t="s">
        <v>4094</v>
      </c>
      <c r="J176" s="211" t="s">
        <v>4095</v>
      </c>
      <c r="K176" s="214" t="str">
        <f>IF(COUNTIF(L176:AY176,"&lt;&gt;")=0,"",SUMPRODUCT(((Recommendations[ImplStatus]="Implemented")+(Recommendations[ImplStatus]="Compensated"))*ISNUMBER(MATCH(Recommendations[Id],L176:AY176,0)))/COUNTIF(L176:AY176,"&lt;&gt;"))</f>
        <v/>
      </c>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17"/>
      <c r="AU176" s="217"/>
      <c r="AV176" s="217"/>
      <c r="AW176" s="217"/>
      <c r="AX176" s="217"/>
      <c r="AY176" s="227"/>
    </row>
    <row r="177" spans="1:51" ht="60" customHeight="1" outlineLevel="1" x14ac:dyDescent="0.35">
      <c r="A177" s="222" t="s">
        <v>991</v>
      </c>
      <c r="B177" s="210" t="s">
        <v>4096</v>
      </c>
      <c r="C177" s="210"/>
      <c r="D177" s="210"/>
      <c r="E177" s="210"/>
      <c r="F177" s="210"/>
      <c r="G177" s="210"/>
      <c r="H177" s="210"/>
      <c r="I177" s="210"/>
      <c r="J177" s="210"/>
      <c r="K177" s="213" t="str">
        <f>IF(COUNTIF(L177:AY177,"&lt;&gt;")=0,"",SUMPRODUCT(((Recommendations[ImplStatus]="Implemented")+(Recommendations[ImplStatus]="Compensated"))*ISNUMBER(MATCH(Recommendations[Id],L177:AY177,0)))/COUNTIF(L177:AY177,"&lt;&gt;"))</f>
        <v/>
      </c>
      <c r="L177" s="216"/>
      <c r="M177" s="216"/>
      <c r="N177" s="216"/>
      <c r="O177" s="216"/>
      <c r="P177" s="216"/>
      <c r="Q177" s="216"/>
      <c r="R177" s="216"/>
      <c r="S177" s="216"/>
      <c r="T177" s="216"/>
      <c r="U177" s="216"/>
      <c r="V177" s="216"/>
      <c r="W177" s="216"/>
      <c r="X177" s="216"/>
      <c r="Y177" s="216"/>
      <c r="Z177" s="216"/>
      <c r="AA177" s="216"/>
      <c r="AB177" s="216"/>
      <c r="AC177" s="216"/>
      <c r="AD177" s="216"/>
      <c r="AE177" s="216"/>
      <c r="AF177" s="216"/>
      <c r="AG177" s="216"/>
      <c r="AH177" s="216"/>
      <c r="AI177" s="216"/>
      <c r="AJ177" s="216"/>
      <c r="AK177" s="216"/>
      <c r="AL177" s="216"/>
      <c r="AM177" s="216"/>
      <c r="AN177" s="216"/>
      <c r="AO177" s="216"/>
      <c r="AP177" s="216"/>
      <c r="AQ177" s="216"/>
      <c r="AR177" s="216"/>
      <c r="AS177" s="216"/>
      <c r="AT177" s="216"/>
      <c r="AU177" s="216"/>
      <c r="AV177" s="216"/>
      <c r="AW177" s="216"/>
      <c r="AX177" s="216"/>
      <c r="AY177" s="226"/>
    </row>
    <row r="178" spans="1:51" ht="60" customHeight="1" x14ac:dyDescent="0.35">
      <c r="A178" s="223" t="s">
        <v>4097</v>
      </c>
      <c r="B178" s="211" t="s">
        <v>4098</v>
      </c>
      <c r="C178" s="211" t="s">
        <v>4099</v>
      </c>
      <c r="D178" s="211" t="s">
        <v>4100</v>
      </c>
      <c r="E178" s="211" t="s">
        <v>4101</v>
      </c>
      <c r="F178" s="211" t="s">
        <v>4102</v>
      </c>
      <c r="G178" s="211" t="s">
        <v>25</v>
      </c>
      <c r="H178" s="211" t="s">
        <v>4103</v>
      </c>
      <c r="I178" s="211" t="s">
        <v>4104</v>
      </c>
      <c r="J178" s="211" t="s">
        <v>4105</v>
      </c>
      <c r="K178" s="214" t="str">
        <f>IF(COUNTIF(L178:AY178,"&lt;&gt;")=0,"",SUMPRODUCT(((Recommendations[ImplStatus]="Implemented")+(Recommendations[ImplStatus]="Compensated"))*ISNUMBER(MATCH(Recommendations[Id],L178:AY178,0)))/COUNTIF(L178:AY178,"&lt;&gt;"))</f>
        <v/>
      </c>
      <c r="L178" s="217"/>
      <c r="M178" s="217"/>
      <c r="N178" s="217"/>
      <c r="O178" s="217"/>
      <c r="P178" s="217"/>
      <c r="Q178" s="217"/>
      <c r="R178" s="217"/>
      <c r="S178" s="217"/>
      <c r="T178" s="217"/>
      <c r="U178" s="217"/>
      <c r="V178" s="217"/>
      <c r="W178" s="217"/>
      <c r="X178" s="217"/>
      <c r="Y178" s="217"/>
      <c r="Z178" s="217"/>
      <c r="AA178" s="217"/>
      <c r="AB178" s="217"/>
      <c r="AC178" s="217"/>
      <c r="AD178" s="217"/>
      <c r="AE178" s="217"/>
      <c r="AF178" s="217"/>
      <c r="AG178" s="217"/>
      <c r="AH178" s="217"/>
      <c r="AI178" s="217"/>
      <c r="AJ178" s="217"/>
      <c r="AK178" s="217"/>
      <c r="AL178" s="217"/>
      <c r="AM178" s="217"/>
      <c r="AN178" s="217"/>
      <c r="AO178" s="217"/>
      <c r="AP178" s="217"/>
      <c r="AQ178" s="217"/>
      <c r="AR178" s="217"/>
      <c r="AS178" s="217"/>
      <c r="AT178" s="217"/>
      <c r="AU178" s="217"/>
      <c r="AV178" s="217"/>
      <c r="AW178" s="217"/>
      <c r="AX178" s="217"/>
      <c r="AY178" s="227"/>
    </row>
    <row r="179" spans="1:51" ht="60" customHeight="1" outlineLevel="1" x14ac:dyDescent="0.35">
      <c r="A179" s="222" t="s">
        <v>995</v>
      </c>
      <c r="B179" s="210" t="s">
        <v>4106</v>
      </c>
      <c r="C179" s="210"/>
      <c r="D179" s="210"/>
      <c r="E179" s="210"/>
      <c r="F179" s="210"/>
      <c r="G179" s="210"/>
      <c r="H179" s="210"/>
      <c r="I179" s="210"/>
      <c r="J179" s="210"/>
      <c r="K179" s="213" t="str">
        <f>IF(COUNTIF(L179:AY179,"&lt;&gt;")=0,"",SUMPRODUCT(((Recommendations[ImplStatus]="Implemented")+(Recommendations[ImplStatus]="Compensated"))*ISNUMBER(MATCH(Recommendations[Id],L179:AY179,0)))/COUNTIF(L179:AY179,"&lt;&gt;"))</f>
        <v/>
      </c>
      <c r="L179" s="216"/>
      <c r="M179" s="216"/>
      <c r="N179" s="216"/>
      <c r="O179" s="216"/>
      <c r="P179" s="216"/>
      <c r="Q179" s="216"/>
      <c r="R179" s="216"/>
      <c r="S179" s="216"/>
      <c r="T179" s="216"/>
      <c r="U179" s="216"/>
      <c r="V179" s="216"/>
      <c r="W179" s="216"/>
      <c r="X179" s="216"/>
      <c r="Y179" s="216"/>
      <c r="Z179" s="216"/>
      <c r="AA179" s="216"/>
      <c r="AB179" s="216"/>
      <c r="AC179" s="216"/>
      <c r="AD179" s="216"/>
      <c r="AE179" s="216"/>
      <c r="AF179" s="216"/>
      <c r="AG179" s="216"/>
      <c r="AH179" s="216"/>
      <c r="AI179" s="216"/>
      <c r="AJ179" s="216"/>
      <c r="AK179" s="216"/>
      <c r="AL179" s="216"/>
      <c r="AM179" s="216"/>
      <c r="AN179" s="216"/>
      <c r="AO179" s="216"/>
      <c r="AP179" s="216"/>
      <c r="AQ179" s="216"/>
      <c r="AR179" s="216"/>
      <c r="AS179" s="216"/>
      <c r="AT179" s="216"/>
      <c r="AU179" s="216"/>
      <c r="AV179" s="216"/>
      <c r="AW179" s="216"/>
      <c r="AX179" s="216"/>
      <c r="AY179" s="226"/>
    </row>
    <row r="180" spans="1:51" ht="60" customHeight="1" x14ac:dyDescent="0.35">
      <c r="A180" s="223" t="s">
        <v>4107</v>
      </c>
      <c r="B180" s="211" t="s">
        <v>4108</v>
      </c>
      <c r="C180" s="211" t="s">
        <v>4109</v>
      </c>
      <c r="D180" s="211" t="s">
        <v>4100</v>
      </c>
      <c r="E180" s="211" t="s">
        <v>4110</v>
      </c>
      <c r="F180" s="211" t="s">
        <v>25</v>
      </c>
      <c r="G180" s="211" t="s">
        <v>25</v>
      </c>
      <c r="H180" s="211" t="s">
        <v>4111</v>
      </c>
      <c r="I180" s="211" t="s">
        <v>3623</v>
      </c>
      <c r="J180" s="211" t="s">
        <v>4112</v>
      </c>
      <c r="K180" s="214">
        <f>IF(COUNTIF(L180:AY180,"&lt;&gt;")=0,"",SUMPRODUCT(((Recommendations[ImplStatus]="Implemented")+(Recommendations[ImplStatus]="Compensated"))*ISNUMBER(MATCH(Recommendations[Id],L180:AY180,0)))/COUNTIF(L180:AY180,"&lt;&gt;"))</f>
        <v>0</v>
      </c>
      <c r="L180" s="217" t="s">
        <v>50</v>
      </c>
      <c r="M180" s="217"/>
      <c r="N180" s="217"/>
      <c r="O180" s="217"/>
      <c r="P180" s="217"/>
      <c r="Q180" s="217"/>
      <c r="R180" s="217"/>
      <c r="S180" s="217"/>
      <c r="T180" s="217"/>
      <c r="U180" s="217"/>
      <c r="V180" s="217"/>
      <c r="W180" s="217"/>
      <c r="X180" s="217"/>
      <c r="Y180" s="217"/>
      <c r="Z180" s="217"/>
      <c r="AA180" s="217"/>
      <c r="AB180" s="217"/>
      <c r="AC180" s="217"/>
      <c r="AD180" s="217"/>
      <c r="AE180" s="217"/>
      <c r="AF180" s="217"/>
      <c r="AG180" s="217"/>
      <c r="AH180" s="217"/>
      <c r="AI180" s="217"/>
      <c r="AJ180" s="217"/>
      <c r="AK180" s="217"/>
      <c r="AL180" s="217"/>
      <c r="AM180" s="217"/>
      <c r="AN180" s="217"/>
      <c r="AO180" s="217"/>
      <c r="AP180" s="217"/>
      <c r="AQ180" s="217"/>
      <c r="AR180" s="217"/>
      <c r="AS180" s="217"/>
      <c r="AT180" s="217"/>
      <c r="AU180" s="217"/>
      <c r="AV180" s="217"/>
      <c r="AW180" s="217"/>
      <c r="AX180" s="217"/>
      <c r="AY180" s="227"/>
    </row>
    <row r="181" spans="1:51" ht="60" customHeight="1" x14ac:dyDescent="0.35">
      <c r="A181" s="223" t="s">
        <v>4113</v>
      </c>
      <c r="B181" s="211" t="s">
        <v>4114</v>
      </c>
      <c r="C181" s="211" t="s">
        <v>4115</v>
      </c>
      <c r="D181" s="211" t="s">
        <v>4116</v>
      </c>
      <c r="E181" s="211" t="s">
        <v>25</v>
      </c>
      <c r="F181" s="211" t="s">
        <v>25</v>
      </c>
      <c r="G181" s="211" t="s">
        <v>25</v>
      </c>
      <c r="H181" s="211" t="s">
        <v>4117</v>
      </c>
      <c r="I181" s="211" t="s">
        <v>4118</v>
      </c>
      <c r="J181" s="211" t="s">
        <v>4119</v>
      </c>
      <c r="K181" s="214">
        <f>IF(COUNTIF(L181:AY181,"&lt;&gt;")=0,"",SUMPRODUCT(((Recommendations[ImplStatus]="Implemented")+(Recommendations[ImplStatus]="Compensated"))*ISNUMBER(MATCH(Recommendations[Id],L181:AY181,0)))/COUNTIF(L181:AY181,"&lt;&gt;"))</f>
        <v>0</v>
      </c>
      <c r="L181" s="217" t="s">
        <v>133</v>
      </c>
      <c r="M181" s="217" t="s">
        <v>409</v>
      </c>
      <c r="N181" s="217"/>
      <c r="O181" s="217"/>
      <c r="P181" s="217"/>
      <c r="Q181" s="217"/>
      <c r="R181" s="217"/>
      <c r="S181" s="217"/>
      <c r="T181" s="217"/>
      <c r="U181" s="217"/>
      <c r="V181" s="217"/>
      <c r="W181" s="217"/>
      <c r="X181" s="217"/>
      <c r="Y181" s="217"/>
      <c r="Z181" s="217"/>
      <c r="AA181" s="217"/>
      <c r="AB181" s="217"/>
      <c r="AC181" s="217"/>
      <c r="AD181" s="217"/>
      <c r="AE181" s="217"/>
      <c r="AF181" s="217"/>
      <c r="AG181" s="217"/>
      <c r="AH181" s="217"/>
      <c r="AI181" s="217"/>
      <c r="AJ181" s="217"/>
      <c r="AK181" s="217"/>
      <c r="AL181" s="217"/>
      <c r="AM181" s="217"/>
      <c r="AN181" s="217"/>
      <c r="AO181" s="217"/>
      <c r="AP181" s="217"/>
      <c r="AQ181" s="217"/>
      <c r="AR181" s="217"/>
      <c r="AS181" s="217"/>
      <c r="AT181" s="217"/>
      <c r="AU181" s="217"/>
      <c r="AV181" s="217"/>
      <c r="AW181" s="217"/>
      <c r="AX181" s="217"/>
      <c r="AY181" s="227"/>
    </row>
    <row r="182" spans="1:51" ht="60" customHeight="1" x14ac:dyDescent="0.35">
      <c r="A182" s="223" t="s">
        <v>4120</v>
      </c>
      <c r="B182" s="211" t="s">
        <v>4121</v>
      </c>
      <c r="C182" s="211" t="s">
        <v>4122</v>
      </c>
      <c r="D182" s="211" t="s">
        <v>4123</v>
      </c>
      <c r="E182" s="211" t="s">
        <v>25</v>
      </c>
      <c r="F182" s="211" t="s">
        <v>25</v>
      </c>
      <c r="G182" s="211" t="s">
        <v>25</v>
      </c>
      <c r="H182" s="211" t="s">
        <v>4124</v>
      </c>
      <c r="I182" s="211" t="s">
        <v>3623</v>
      </c>
      <c r="J182" s="211" t="s">
        <v>4125</v>
      </c>
      <c r="K182" s="214" t="str">
        <f>IF(COUNTIF(L182:AY182,"&lt;&gt;")=0,"",SUMPRODUCT(((Recommendations[ImplStatus]="Implemented")+(Recommendations[ImplStatus]="Compensated"))*ISNUMBER(MATCH(Recommendations[Id],L182:AY182,0)))/COUNTIF(L182:AY182,"&lt;&gt;"))</f>
        <v/>
      </c>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17"/>
      <c r="AU182" s="217"/>
      <c r="AV182" s="217"/>
      <c r="AW182" s="217"/>
      <c r="AX182" s="217"/>
      <c r="AY182" s="227"/>
    </row>
    <row r="183" spans="1:51" ht="60" customHeight="1" outlineLevel="1" x14ac:dyDescent="0.35">
      <c r="A183" s="221" t="s">
        <v>4126</v>
      </c>
      <c r="B183" s="209" t="s">
        <v>4127</v>
      </c>
      <c r="C183" s="209"/>
      <c r="D183" s="209"/>
      <c r="E183" s="209"/>
      <c r="F183" s="209"/>
      <c r="G183" s="209"/>
      <c r="H183" s="209"/>
      <c r="I183" s="209"/>
      <c r="J183" s="209"/>
      <c r="K183" s="212" t="str">
        <f>IF(COUNTIF(L183:AY183,"&lt;&gt;")=0,"",SUMPRODUCT(((Recommendations[ImplStatus]="Implemented")+(Recommendations[ImplStatus]="Compensated"))*ISNUMBER(MATCH(Recommendations[Id],L183:AY183,0)))/COUNTIF(L183:AY183,"&lt;&gt;"))</f>
        <v/>
      </c>
      <c r="L183" s="215"/>
      <c r="M183" s="215"/>
      <c r="N183" s="215"/>
      <c r="O183" s="215"/>
      <c r="P183" s="215"/>
      <c r="Q183" s="215"/>
      <c r="R183" s="215"/>
      <c r="S183" s="215"/>
      <c r="T183" s="215"/>
      <c r="U183" s="215"/>
      <c r="V183" s="215"/>
      <c r="W183" s="215"/>
      <c r="X183" s="215"/>
      <c r="Y183" s="215"/>
      <c r="Z183" s="215"/>
      <c r="AA183" s="215"/>
      <c r="AB183" s="215"/>
      <c r="AC183" s="215"/>
      <c r="AD183" s="215"/>
      <c r="AE183" s="215"/>
      <c r="AF183" s="215"/>
      <c r="AG183" s="215"/>
      <c r="AH183" s="215"/>
      <c r="AI183" s="215"/>
      <c r="AJ183" s="215"/>
      <c r="AK183" s="215"/>
      <c r="AL183" s="215"/>
      <c r="AM183" s="215"/>
      <c r="AN183" s="215"/>
      <c r="AO183" s="215"/>
      <c r="AP183" s="215"/>
      <c r="AQ183" s="215"/>
      <c r="AR183" s="215"/>
      <c r="AS183" s="215"/>
      <c r="AT183" s="215"/>
      <c r="AU183" s="215"/>
      <c r="AV183" s="215"/>
      <c r="AW183" s="215"/>
      <c r="AX183" s="215"/>
      <c r="AY183" s="225"/>
    </row>
    <row r="184" spans="1:51" ht="60" customHeight="1" outlineLevel="1" x14ac:dyDescent="0.35">
      <c r="A184" s="222" t="s">
        <v>444</v>
      </c>
      <c r="B184" s="210" t="s">
        <v>4128</v>
      </c>
      <c r="C184" s="210"/>
      <c r="D184" s="210"/>
      <c r="E184" s="210"/>
      <c r="F184" s="210"/>
      <c r="G184" s="210"/>
      <c r="H184" s="210"/>
      <c r="I184" s="210"/>
      <c r="J184" s="210"/>
      <c r="K184" s="213" t="str">
        <f>IF(COUNTIF(L184:AY184,"&lt;&gt;")=0,"",SUMPRODUCT(((Recommendations[ImplStatus]="Implemented")+(Recommendations[ImplStatus]="Compensated"))*ISNUMBER(MATCH(Recommendations[Id],L184:AY184,0)))/COUNTIF(L184:AY184,"&lt;&gt;"))</f>
        <v/>
      </c>
      <c r="L184" s="216"/>
      <c r="M184" s="216"/>
      <c r="N184" s="216"/>
      <c r="O184" s="216"/>
      <c r="P184" s="216"/>
      <c r="Q184" s="216"/>
      <c r="R184" s="216"/>
      <c r="S184" s="216"/>
      <c r="T184" s="216"/>
      <c r="U184" s="216"/>
      <c r="V184" s="216"/>
      <c r="W184" s="216"/>
      <c r="X184" s="216"/>
      <c r="Y184" s="216"/>
      <c r="Z184" s="216"/>
      <c r="AA184" s="216"/>
      <c r="AB184" s="216"/>
      <c r="AC184" s="216"/>
      <c r="AD184" s="216"/>
      <c r="AE184" s="216"/>
      <c r="AF184" s="216"/>
      <c r="AG184" s="216"/>
      <c r="AH184" s="216"/>
      <c r="AI184" s="216"/>
      <c r="AJ184" s="216"/>
      <c r="AK184" s="216"/>
      <c r="AL184" s="216"/>
      <c r="AM184" s="216"/>
      <c r="AN184" s="216"/>
      <c r="AO184" s="216"/>
      <c r="AP184" s="216"/>
      <c r="AQ184" s="216"/>
      <c r="AR184" s="216"/>
      <c r="AS184" s="216"/>
      <c r="AT184" s="216"/>
      <c r="AU184" s="216"/>
      <c r="AV184" s="216"/>
      <c r="AW184" s="216"/>
      <c r="AX184" s="216"/>
      <c r="AY184" s="226"/>
    </row>
    <row r="185" spans="1:51" ht="60" customHeight="1" x14ac:dyDescent="0.35">
      <c r="A185" s="223" t="s">
        <v>4129</v>
      </c>
      <c r="B185" s="211" t="s">
        <v>4130</v>
      </c>
      <c r="C185" s="211" t="s">
        <v>4131</v>
      </c>
      <c r="D185" s="211" t="s">
        <v>3395</v>
      </c>
      <c r="E185" s="211" t="s">
        <v>4132</v>
      </c>
      <c r="F185" s="211" t="s">
        <v>25</v>
      </c>
      <c r="G185" s="211" t="s">
        <v>25</v>
      </c>
      <c r="H185" s="211" t="s">
        <v>4133</v>
      </c>
      <c r="I185" s="211" t="s">
        <v>25</v>
      </c>
      <c r="J185" s="211" t="s">
        <v>4134</v>
      </c>
      <c r="K185" s="214" t="str">
        <f>IF(COUNTIF(L185:AY185,"&lt;&gt;")=0,"",SUMPRODUCT(((Recommendations[ImplStatus]="Implemented")+(Recommendations[ImplStatus]="Compensated"))*ISNUMBER(MATCH(Recommendations[Id],L185:AY185,0)))/COUNTIF(L185:AY185,"&lt;&gt;"))</f>
        <v/>
      </c>
      <c r="L185" s="217"/>
      <c r="M185" s="217"/>
      <c r="N185" s="217"/>
      <c r="O185" s="217"/>
      <c r="P185" s="217"/>
      <c r="Q185" s="217"/>
      <c r="R185" s="217"/>
      <c r="S185" s="217"/>
      <c r="T185" s="217"/>
      <c r="U185" s="217"/>
      <c r="V185" s="217"/>
      <c r="W185" s="217"/>
      <c r="X185" s="217"/>
      <c r="Y185" s="217"/>
      <c r="Z185" s="217"/>
      <c r="AA185" s="217"/>
      <c r="AB185" s="217"/>
      <c r="AC185" s="217"/>
      <c r="AD185" s="217"/>
      <c r="AE185" s="217"/>
      <c r="AF185" s="217"/>
      <c r="AG185" s="217"/>
      <c r="AH185" s="217"/>
      <c r="AI185" s="217"/>
      <c r="AJ185" s="217"/>
      <c r="AK185" s="217"/>
      <c r="AL185" s="217"/>
      <c r="AM185" s="217"/>
      <c r="AN185" s="217"/>
      <c r="AO185" s="217"/>
      <c r="AP185" s="217"/>
      <c r="AQ185" s="217"/>
      <c r="AR185" s="217"/>
      <c r="AS185" s="217"/>
      <c r="AT185" s="217"/>
      <c r="AU185" s="217"/>
      <c r="AV185" s="217"/>
      <c r="AW185" s="217"/>
      <c r="AX185" s="217"/>
      <c r="AY185" s="227"/>
    </row>
    <row r="186" spans="1:51" ht="60" customHeight="1" x14ac:dyDescent="0.35">
      <c r="A186" s="223" t="s">
        <v>4135</v>
      </c>
      <c r="B186" s="211" t="s">
        <v>4136</v>
      </c>
      <c r="C186" s="211" t="s">
        <v>3400</v>
      </c>
      <c r="D186" s="211" t="s">
        <v>4137</v>
      </c>
      <c r="E186" s="211" t="s">
        <v>25</v>
      </c>
      <c r="F186" s="211" t="s">
        <v>25</v>
      </c>
      <c r="G186" s="211" t="s">
        <v>25</v>
      </c>
      <c r="H186" s="211" t="s">
        <v>4138</v>
      </c>
      <c r="I186" s="211" t="s">
        <v>25</v>
      </c>
      <c r="J186" s="211" t="s">
        <v>4139</v>
      </c>
      <c r="K186" s="214" t="str">
        <f>IF(COUNTIF(L186:AY186,"&lt;&gt;")=0,"",SUMPRODUCT(((Recommendations[ImplStatus]="Implemented")+(Recommendations[ImplStatus]="Compensated"))*ISNUMBER(MATCH(Recommendations[Id],L186:AY186,0)))/COUNTIF(L186:AY186,"&lt;&gt;"))</f>
        <v/>
      </c>
      <c r="L186" s="217"/>
      <c r="M186" s="217"/>
      <c r="N186" s="217"/>
      <c r="O186" s="217"/>
      <c r="P186" s="217"/>
      <c r="Q186" s="217"/>
      <c r="R186" s="217"/>
      <c r="S186" s="217"/>
      <c r="T186" s="217"/>
      <c r="U186" s="217"/>
      <c r="V186" s="217"/>
      <c r="W186" s="217"/>
      <c r="X186" s="217"/>
      <c r="Y186" s="217"/>
      <c r="Z186" s="217"/>
      <c r="AA186" s="217"/>
      <c r="AB186" s="217"/>
      <c r="AC186" s="217"/>
      <c r="AD186" s="217"/>
      <c r="AE186" s="217"/>
      <c r="AF186" s="217"/>
      <c r="AG186" s="217"/>
      <c r="AH186" s="217"/>
      <c r="AI186" s="217"/>
      <c r="AJ186" s="217"/>
      <c r="AK186" s="217"/>
      <c r="AL186" s="217"/>
      <c r="AM186" s="217"/>
      <c r="AN186" s="217"/>
      <c r="AO186" s="217"/>
      <c r="AP186" s="217"/>
      <c r="AQ186" s="217"/>
      <c r="AR186" s="217"/>
      <c r="AS186" s="217"/>
      <c r="AT186" s="217"/>
      <c r="AU186" s="217"/>
      <c r="AV186" s="217"/>
      <c r="AW186" s="217"/>
      <c r="AX186" s="217"/>
      <c r="AY186" s="227"/>
    </row>
    <row r="187" spans="1:51" ht="60" customHeight="1" outlineLevel="1" x14ac:dyDescent="0.35">
      <c r="A187" s="222" t="s">
        <v>451</v>
      </c>
      <c r="B187" s="210" t="s">
        <v>4140</v>
      </c>
      <c r="C187" s="210"/>
      <c r="D187" s="210"/>
      <c r="E187" s="210"/>
      <c r="F187" s="210"/>
      <c r="G187" s="210"/>
      <c r="H187" s="210"/>
      <c r="I187" s="210"/>
      <c r="J187" s="210"/>
      <c r="K187" s="213" t="str">
        <f>IF(COUNTIF(L187:AY187,"&lt;&gt;")=0,"",SUMPRODUCT(((Recommendations[ImplStatus]="Implemented")+(Recommendations[ImplStatus]="Compensated"))*ISNUMBER(MATCH(Recommendations[Id],L187:AY187,0)))/COUNTIF(L187:AY187,"&lt;&gt;"))</f>
        <v/>
      </c>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16"/>
      <c r="AU187" s="216"/>
      <c r="AV187" s="216"/>
      <c r="AW187" s="216"/>
      <c r="AX187" s="216"/>
      <c r="AY187" s="226"/>
    </row>
    <row r="188" spans="1:51" ht="60" customHeight="1" x14ac:dyDescent="0.35">
      <c r="A188" s="223" t="s">
        <v>4141</v>
      </c>
      <c r="B188" s="211" t="s">
        <v>4142</v>
      </c>
      <c r="C188" s="211" t="s">
        <v>4143</v>
      </c>
      <c r="D188" s="211" t="s">
        <v>4144</v>
      </c>
      <c r="E188" s="211" t="s">
        <v>25</v>
      </c>
      <c r="F188" s="211" t="s">
        <v>4145</v>
      </c>
      <c r="G188" s="211" t="s">
        <v>25</v>
      </c>
      <c r="H188" s="211" t="s">
        <v>4146</v>
      </c>
      <c r="I188" s="211" t="s">
        <v>4147</v>
      </c>
      <c r="J188" s="211" t="s">
        <v>4148</v>
      </c>
      <c r="K188" s="214" t="str">
        <f>IF(COUNTIF(L188:AY188,"&lt;&gt;")=0,"",SUMPRODUCT(((Recommendations[ImplStatus]="Implemented")+(Recommendations[ImplStatus]="Compensated"))*ISNUMBER(MATCH(Recommendations[Id],L188:AY188,0)))/COUNTIF(L188:AY188,"&lt;&gt;"))</f>
        <v/>
      </c>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17"/>
      <c r="AU188" s="217"/>
      <c r="AV188" s="217"/>
      <c r="AW188" s="217"/>
      <c r="AX188" s="217"/>
      <c r="AY188" s="227"/>
    </row>
    <row r="189" spans="1:51" ht="60" customHeight="1" x14ac:dyDescent="0.35">
      <c r="A189" s="223" t="s">
        <v>4149</v>
      </c>
      <c r="B189" s="211" t="s">
        <v>4150</v>
      </c>
      <c r="C189" s="211" t="s">
        <v>4151</v>
      </c>
      <c r="D189" s="211" t="s">
        <v>4152</v>
      </c>
      <c r="E189" s="211" t="s">
        <v>25</v>
      </c>
      <c r="F189" s="211" t="s">
        <v>25</v>
      </c>
      <c r="G189" s="211" t="s">
        <v>25</v>
      </c>
      <c r="H189" s="211" t="s">
        <v>4153</v>
      </c>
      <c r="I189" s="211" t="s">
        <v>25</v>
      </c>
      <c r="J189" s="211" t="s">
        <v>4154</v>
      </c>
      <c r="K189" s="214" t="str">
        <f>IF(COUNTIF(L189:AY189,"&lt;&gt;")=0,"",SUMPRODUCT(((Recommendations[ImplStatus]="Implemented")+(Recommendations[ImplStatus]="Compensated"))*ISNUMBER(MATCH(Recommendations[Id],L189:AY189,0)))/COUNTIF(L189:AY189,"&lt;&gt;"))</f>
        <v/>
      </c>
      <c r="L189" s="217"/>
      <c r="M189" s="217"/>
      <c r="N189" s="217"/>
      <c r="O189" s="217"/>
      <c r="P189" s="217"/>
      <c r="Q189" s="217"/>
      <c r="R189" s="217"/>
      <c r="S189" s="217"/>
      <c r="T189" s="217"/>
      <c r="U189" s="217"/>
      <c r="V189" s="217"/>
      <c r="W189" s="217"/>
      <c r="X189" s="217"/>
      <c r="Y189" s="217"/>
      <c r="Z189" s="217"/>
      <c r="AA189" s="217"/>
      <c r="AB189" s="217"/>
      <c r="AC189" s="217"/>
      <c r="AD189" s="217"/>
      <c r="AE189" s="217"/>
      <c r="AF189" s="217"/>
      <c r="AG189" s="217"/>
      <c r="AH189" s="217"/>
      <c r="AI189" s="217"/>
      <c r="AJ189" s="217"/>
      <c r="AK189" s="217"/>
      <c r="AL189" s="217"/>
      <c r="AM189" s="217"/>
      <c r="AN189" s="217"/>
      <c r="AO189" s="217"/>
      <c r="AP189" s="217"/>
      <c r="AQ189" s="217"/>
      <c r="AR189" s="217"/>
      <c r="AS189" s="217"/>
      <c r="AT189" s="217"/>
      <c r="AU189" s="217"/>
      <c r="AV189" s="217"/>
      <c r="AW189" s="217"/>
      <c r="AX189" s="217"/>
      <c r="AY189" s="227"/>
    </row>
    <row r="190" spans="1:51" ht="60" customHeight="1" x14ac:dyDescent="0.35">
      <c r="A190" s="223" t="s">
        <v>4155</v>
      </c>
      <c r="B190" s="211" t="s">
        <v>4156</v>
      </c>
      <c r="C190" s="211" t="s">
        <v>4157</v>
      </c>
      <c r="D190" s="211" t="s">
        <v>4158</v>
      </c>
      <c r="E190" s="211" t="s">
        <v>25</v>
      </c>
      <c r="F190" s="211" t="s">
        <v>4159</v>
      </c>
      <c r="G190" s="211" t="s">
        <v>25</v>
      </c>
      <c r="H190" s="211" t="s">
        <v>4160</v>
      </c>
      <c r="I190" s="211" t="s">
        <v>25</v>
      </c>
      <c r="J190" s="211" t="s">
        <v>4161</v>
      </c>
      <c r="K190" s="214" t="str">
        <f>IF(COUNTIF(L190:AY190,"&lt;&gt;")=0,"",SUMPRODUCT(((Recommendations[ImplStatus]="Implemented")+(Recommendations[ImplStatus]="Compensated"))*ISNUMBER(MATCH(Recommendations[Id],L190:AY190,0)))/COUNTIF(L190:AY190,"&lt;&gt;"))</f>
        <v/>
      </c>
      <c r="L190" s="217"/>
      <c r="M190" s="217"/>
      <c r="N190" s="217"/>
      <c r="O190" s="217"/>
      <c r="P190" s="217"/>
      <c r="Q190" s="217"/>
      <c r="R190" s="217"/>
      <c r="S190" s="217"/>
      <c r="T190" s="217"/>
      <c r="U190" s="217"/>
      <c r="V190" s="217"/>
      <c r="W190" s="217"/>
      <c r="X190" s="217"/>
      <c r="Y190" s="217"/>
      <c r="Z190" s="217"/>
      <c r="AA190" s="217"/>
      <c r="AB190" s="217"/>
      <c r="AC190" s="217"/>
      <c r="AD190" s="217"/>
      <c r="AE190" s="217"/>
      <c r="AF190" s="217"/>
      <c r="AG190" s="217"/>
      <c r="AH190" s="217"/>
      <c r="AI190" s="217"/>
      <c r="AJ190" s="217"/>
      <c r="AK190" s="217"/>
      <c r="AL190" s="217"/>
      <c r="AM190" s="217"/>
      <c r="AN190" s="217"/>
      <c r="AO190" s="217"/>
      <c r="AP190" s="217"/>
      <c r="AQ190" s="217"/>
      <c r="AR190" s="217"/>
      <c r="AS190" s="217"/>
      <c r="AT190" s="217"/>
      <c r="AU190" s="217"/>
      <c r="AV190" s="217"/>
      <c r="AW190" s="217"/>
      <c r="AX190" s="217"/>
      <c r="AY190" s="227"/>
    </row>
    <row r="191" spans="1:51" ht="60" customHeight="1" x14ac:dyDescent="0.35">
      <c r="A191" s="223" t="s">
        <v>4162</v>
      </c>
      <c r="B191" s="211" t="s">
        <v>4163</v>
      </c>
      <c r="C191" s="211" t="s">
        <v>4164</v>
      </c>
      <c r="D191" s="211" t="s">
        <v>25</v>
      </c>
      <c r="E191" s="211" t="s">
        <v>25</v>
      </c>
      <c r="F191" s="211" t="s">
        <v>25</v>
      </c>
      <c r="G191" s="211" t="s">
        <v>25</v>
      </c>
      <c r="H191" s="211" t="s">
        <v>4165</v>
      </c>
      <c r="I191" s="211" t="s">
        <v>25</v>
      </c>
      <c r="J191" s="211" t="s">
        <v>4166</v>
      </c>
      <c r="K191" s="214" t="str">
        <f>IF(COUNTIF(L191:AY191,"&lt;&gt;")=0,"",SUMPRODUCT(((Recommendations[ImplStatus]="Implemented")+(Recommendations[ImplStatus]="Compensated"))*ISNUMBER(MATCH(Recommendations[Id],L191:AY191,0)))/COUNTIF(L191:AY191,"&lt;&gt;"))</f>
        <v/>
      </c>
      <c r="L191" s="217"/>
      <c r="M191" s="217"/>
      <c r="N191" s="217"/>
      <c r="O191" s="217"/>
      <c r="P191" s="217"/>
      <c r="Q191" s="217"/>
      <c r="R191" s="217"/>
      <c r="S191" s="217"/>
      <c r="T191" s="217"/>
      <c r="U191" s="217"/>
      <c r="V191" s="217"/>
      <c r="W191" s="217"/>
      <c r="X191" s="217"/>
      <c r="Y191" s="217"/>
      <c r="Z191" s="217"/>
      <c r="AA191" s="217"/>
      <c r="AB191" s="217"/>
      <c r="AC191" s="217"/>
      <c r="AD191" s="217"/>
      <c r="AE191" s="217"/>
      <c r="AF191" s="217"/>
      <c r="AG191" s="217"/>
      <c r="AH191" s="217"/>
      <c r="AI191" s="217"/>
      <c r="AJ191" s="217"/>
      <c r="AK191" s="217"/>
      <c r="AL191" s="217"/>
      <c r="AM191" s="217"/>
      <c r="AN191" s="217"/>
      <c r="AO191" s="217"/>
      <c r="AP191" s="217"/>
      <c r="AQ191" s="217"/>
      <c r="AR191" s="217"/>
      <c r="AS191" s="217"/>
      <c r="AT191" s="217"/>
      <c r="AU191" s="217"/>
      <c r="AV191" s="217"/>
      <c r="AW191" s="217"/>
      <c r="AX191" s="217"/>
      <c r="AY191" s="227"/>
    </row>
    <row r="192" spans="1:51" ht="60" customHeight="1" x14ac:dyDescent="0.35">
      <c r="A192" s="223" t="s">
        <v>4167</v>
      </c>
      <c r="B192" s="211" t="s">
        <v>4168</v>
      </c>
      <c r="C192" s="211" t="s">
        <v>4169</v>
      </c>
      <c r="D192" s="211" t="s">
        <v>4170</v>
      </c>
      <c r="E192" s="211" t="s">
        <v>4171</v>
      </c>
      <c r="F192" s="211" t="s">
        <v>25</v>
      </c>
      <c r="G192" s="211" t="s">
        <v>25</v>
      </c>
      <c r="H192" s="211" t="s">
        <v>4172</v>
      </c>
      <c r="I192" s="211" t="s">
        <v>25</v>
      </c>
      <c r="J192" s="211" t="s">
        <v>4173</v>
      </c>
      <c r="K192" s="214" t="str">
        <f>IF(COUNTIF(L192:AY192,"&lt;&gt;")=0,"",SUMPRODUCT(((Recommendations[ImplStatus]="Implemented")+(Recommendations[ImplStatus]="Compensated"))*ISNUMBER(MATCH(Recommendations[Id],L192:AY192,0)))/COUNTIF(L192:AY192,"&lt;&gt;"))</f>
        <v/>
      </c>
      <c r="L192" s="217"/>
      <c r="M192" s="217"/>
      <c r="N192" s="217"/>
      <c r="O192" s="217"/>
      <c r="P192" s="217"/>
      <c r="Q192" s="217"/>
      <c r="R192" s="217"/>
      <c r="S192" s="217"/>
      <c r="T192" s="217"/>
      <c r="U192" s="217"/>
      <c r="V192" s="217"/>
      <c r="W192" s="217"/>
      <c r="X192" s="217"/>
      <c r="Y192" s="217"/>
      <c r="Z192" s="217"/>
      <c r="AA192" s="217"/>
      <c r="AB192" s="217"/>
      <c r="AC192" s="217"/>
      <c r="AD192" s="217"/>
      <c r="AE192" s="217"/>
      <c r="AF192" s="217"/>
      <c r="AG192" s="217"/>
      <c r="AH192" s="217"/>
      <c r="AI192" s="217"/>
      <c r="AJ192" s="217"/>
      <c r="AK192" s="217"/>
      <c r="AL192" s="217"/>
      <c r="AM192" s="217"/>
      <c r="AN192" s="217"/>
      <c r="AO192" s="217"/>
      <c r="AP192" s="217"/>
      <c r="AQ192" s="217"/>
      <c r="AR192" s="217"/>
      <c r="AS192" s="217"/>
      <c r="AT192" s="217"/>
      <c r="AU192" s="217"/>
      <c r="AV192" s="217"/>
      <c r="AW192" s="217"/>
      <c r="AX192" s="217"/>
      <c r="AY192" s="227"/>
    </row>
    <row r="193" spans="1:51" ht="60" customHeight="1" outlineLevel="1" x14ac:dyDescent="0.35">
      <c r="A193" s="222" t="s">
        <v>458</v>
      </c>
      <c r="B193" s="210" t="s">
        <v>4174</v>
      </c>
      <c r="C193" s="210"/>
      <c r="D193" s="210"/>
      <c r="E193" s="210"/>
      <c r="F193" s="210"/>
      <c r="G193" s="210"/>
      <c r="H193" s="210"/>
      <c r="I193" s="210"/>
      <c r="J193" s="210"/>
      <c r="K193" s="213" t="str">
        <f>IF(COUNTIF(L193:AY193,"&lt;&gt;")=0,"",SUMPRODUCT(((Recommendations[ImplStatus]="Implemented")+(Recommendations[ImplStatus]="Compensated"))*ISNUMBER(MATCH(Recommendations[Id],L193:AY193,0)))/COUNTIF(L193:AY193,"&lt;&gt;"))</f>
        <v/>
      </c>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16"/>
      <c r="AU193" s="216"/>
      <c r="AV193" s="216"/>
      <c r="AW193" s="216"/>
      <c r="AX193" s="216"/>
      <c r="AY193" s="226"/>
    </row>
    <row r="194" spans="1:51" ht="60" customHeight="1" x14ac:dyDescent="0.35">
      <c r="A194" s="223" t="s">
        <v>4175</v>
      </c>
      <c r="B194" s="211" t="s">
        <v>4176</v>
      </c>
      <c r="C194" s="211" t="s">
        <v>4177</v>
      </c>
      <c r="D194" s="211" t="s">
        <v>4170</v>
      </c>
      <c r="E194" s="211" t="s">
        <v>4171</v>
      </c>
      <c r="F194" s="211" t="s">
        <v>4178</v>
      </c>
      <c r="G194" s="211" t="s">
        <v>25</v>
      </c>
      <c r="H194" s="211" t="s">
        <v>4179</v>
      </c>
      <c r="I194" s="211" t="s">
        <v>25</v>
      </c>
      <c r="J194" s="211" t="s">
        <v>4180</v>
      </c>
      <c r="K194" s="214" t="str">
        <f>IF(COUNTIF(L194:AY194,"&lt;&gt;")=0,"",SUMPRODUCT(((Recommendations[ImplStatus]="Implemented")+(Recommendations[ImplStatus]="Compensated"))*ISNUMBER(MATCH(Recommendations[Id],L194:AY194,0)))/COUNTIF(L194:AY194,"&lt;&gt;"))</f>
        <v/>
      </c>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17"/>
      <c r="AU194" s="217"/>
      <c r="AV194" s="217"/>
      <c r="AW194" s="217"/>
      <c r="AX194" s="217"/>
      <c r="AY194" s="227"/>
    </row>
    <row r="195" spans="1:51" ht="60" customHeight="1" x14ac:dyDescent="0.35">
      <c r="A195" s="223" t="s">
        <v>4181</v>
      </c>
      <c r="B195" s="211" t="s">
        <v>4182</v>
      </c>
      <c r="C195" s="211" t="s">
        <v>4183</v>
      </c>
      <c r="D195" s="211" t="s">
        <v>4184</v>
      </c>
      <c r="E195" s="211" t="s">
        <v>25</v>
      </c>
      <c r="F195" s="211" t="s">
        <v>25</v>
      </c>
      <c r="G195" s="211" t="s">
        <v>25</v>
      </c>
      <c r="H195" s="211" t="s">
        <v>4185</v>
      </c>
      <c r="I195" s="211" t="s">
        <v>25</v>
      </c>
      <c r="J195" s="211" t="s">
        <v>4186</v>
      </c>
      <c r="K195" s="214" t="str">
        <f>IF(COUNTIF(L195:AY195,"&lt;&gt;")=0,"",SUMPRODUCT(((Recommendations[ImplStatus]="Implemented")+(Recommendations[ImplStatus]="Compensated"))*ISNUMBER(MATCH(Recommendations[Id],L195:AY195,0)))/COUNTIF(L195:AY195,"&lt;&gt;"))</f>
        <v/>
      </c>
      <c r="L195" s="217"/>
      <c r="M195" s="217"/>
      <c r="N195" s="217"/>
      <c r="O195" s="217"/>
      <c r="P195" s="217"/>
      <c r="Q195" s="217"/>
      <c r="R195" s="217"/>
      <c r="S195" s="217"/>
      <c r="T195" s="217"/>
      <c r="U195" s="217"/>
      <c r="V195" s="217"/>
      <c r="W195" s="217"/>
      <c r="X195" s="217"/>
      <c r="Y195" s="217"/>
      <c r="Z195" s="217"/>
      <c r="AA195" s="217"/>
      <c r="AB195" s="217"/>
      <c r="AC195" s="217"/>
      <c r="AD195" s="217"/>
      <c r="AE195" s="217"/>
      <c r="AF195" s="217"/>
      <c r="AG195" s="217"/>
      <c r="AH195" s="217"/>
      <c r="AI195" s="217"/>
      <c r="AJ195" s="217"/>
      <c r="AK195" s="217"/>
      <c r="AL195" s="217"/>
      <c r="AM195" s="217"/>
      <c r="AN195" s="217"/>
      <c r="AO195" s="217"/>
      <c r="AP195" s="217"/>
      <c r="AQ195" s="217"/>
      <c r="AR195" s="217"/>
      <c r="AS195" s="217"/>
      <c r="AT195" s="217"/>
      <c r="AU195" s="217"/>
      <c r="AV195" s="217"/>
      <c r="AW195" s="217"/>
      <c r="AX195" s="217"/>
      <c r="AY195" s="227"/>
    </row>
    <row r="196" spans="1:51" ht="60" customHeight="1" x14ac:dyDescent="0.35">
      <c r="A196" s="223" t="s">
        <v>4187</v>
      </c>
      <c r="B196" s="211" t="s">
        <v>4188</v>
      </c>
      <c r="C196" s="211" t="s">
        <v>4189</v>
      </c>
      <c r="D196" s="211" t="s">
        <v>25</v>
      </c>
      <c r="E196" s="211" t="s">
        <v>4190</v>
      </c>
      <c r="F196" s="211" t="s">
        <v>25</v>
      </c>
      <c r="G196" s="211" t="s">
        <v>25</v>
      </c>
      <c r="H196" s="211" t="s">
        <v>4191</v>
      </c>
      <c r="I196" s="211" t="s">
        <v>25</v>
      </c>
      <c r="J196" s="211" t="s">
        <v>4192</v>
      </c>
      <c r="K196" s="214" t="str">
        <f>IF(COUNTIF(L196:AY196,"&lt;&gt;")=0,"",SUMPRODUCT(((Recommendations[ImplStatus]="Implemented")+(Recommendations[ImplStatus]="Compensated"))*ISNUMBER(MATCH(Recommendations[Id],L196:AY196,0)))/COUNTIF(L196:AY196,"&lt;&gt;"))</f>
        <v/>
      </c>
      <c r="L196" s="217"/>
      <c r="M196" s="217"/>
      <c r="N196" s="217"/>
      <c r="O196" s="217"/>
      <c r="P196" s="217"/>
      <c r="Q196" s="217"/>
      <c r="R196" s="217"/>
      <c r="S196" s="217"/>
      <c r="T196" s="217"/>
      <c r="U196" s="217"/>
      <c r="V196" s="217"/>
      <c r="W196" s="217"/>
      <c r="X196" s="217"/>
      <c r="Y196" s="217"/>
      <c r="Z196" s="217"/>
      <c r="AA196" s="217"/>
      <c r="AB196" s="217"/>
      <c r="AC196" s="217"/>
      <c r="AD196" s="217"/>
      <c r="AE196" s="217"/>
      <c r="AF196" s="217"/>
      <c r="AG196" s="217"/>
      <c r="AH196" s="217"/>
      <c r="AI196" s="217"/>
      <c r="AJ196" s="217"/>
      <c r="AK196" s="217"/>
      <c r="AL196" s="217"/>
      <c r="AM196" s="217"/>
      <c r="AN196" s="217"/>
      <c r="AO196" s="217"/>
      <c r="AP196" s="217"/>
      <c r="AQ196" s="217"/>
      <c r="AR196" s="217"/>
      <c r="AS196" s="217"/>
      <c r="AT196" s="217"/>
      <c r="AU196" s="217"/>
      <c r="AV196" s="217"/>
      <c r="AW196" s="217"/>
      <c r="AX196" s="217"/>
      <c r="AY196" s="227"/>
    </row>
    <row r="197" spans="1:51" ht="60" customHeight="1" x14ac:dyDescent="0.35">
      <c r="A197" s="223" t="s">
        <v>4193</v>
      </c>
      <c r="B197" s="211" t="s">
        <v>4194</v>
      </c>
      <c r="C197" s="211" t="s">
        <v>4195</v>
      </c>
      <c r="D197" s="211" t="s">
        <v>25</v>
      </c>
      <c r="E197" s="211" t="s">
        <v>25</v>
      </c>
      <c r="F197" s="211" t="s">
        <v>25</v>
      </c>
      <c r="G197" s="211" t="s">
        <v>25</v>
      </c>
      <c r="H197" s="211" t="s">
        <v>4196</v>
      </c>
      <c r="I197" s="211" t="s">
        <v>25</v>
      </c>
      <c r="J197" s="211" t="s">
        <v>4197</v>
      </c>
      <c r="K197" s="214" t="str">
        <f>IF(COUNTIF(L197:AY197,"&lt;&gt;")=0,"",SUMPRODUCT(((Recommendations[ImplStatus]="Implemented")+(Recommendations[ImplStatus]="Compensated"))*ISNUMBER(MATCH(Recommendations[Id],L197:AY197,0)))/COUNTIF(L197:AY197,"&lt;&gt;"))</f>
        <v/>
      </c>
      <c r="L197" s="217"/>
      <c r="M197" s="217"/>
      <c r="N197" s="217"/>
      <c r="O197" s="217"/>
      <c r="P197" s="217"/>
      <c r="Q197" s="217"/>
      <c r="R197" s="217"/>
      <c r="S197" s="217"/>
      <c r="T197" s="217"/>
      <c r="U197" s="217"/>
      <c r="V197" s="217"/>
      <c r="W197" s="217"/>
      <c r="X197" s="217"/>
      <c r="Y197" s="217"/>
      <c r="Z197" s="217"/>
      <c r="AA197" s="217"/>
      <c r="AB197" s="217"/>
      <c r="AC197" s="217"/>
      <c r="AD197" s="217"/>
      <c r="AE197" s="217"/>
      <c r="AF197" s="217"/>
      <c r="AG197" s="217"/>
      <c r="AH197" s="217"/>
      <c r="AI197" s="217"/>
      <c r="AJ197" s="217"/>
      <c r="AK197" s="217"/>
      <c r="AL197" s="217"/>
      <c r="AM197" s="217"/>
      <c r="AN197" s="217"/>
      <c r="AO197" s="217"/>
      <c r="AP197" s="217"/>
      <c r="AQ197" s="217"/>
      <c r="AR197" s="217"/>
      <c r="AS197" s="217"/>
      <c r="AT197" s="217"/>
      <c r="AU197" s="217"/>
      <c r="AV197" s="217"/>
      <c r="AW197" s="217"/>
      <c r="AX197" s="217"/>
      <c r="AY197" s="227"/>
    </row>
    <row r="198" spans="1:51" ht="60" customHeight="1" x14ac:dyDescent="0.35">
      <c r="A198" s="223" t="s">
        <v>4198</v>
      </c>
      <c r="B198" s="211" t="s">
        <v>4199</v>
      </c>
      <c r="C198" s="211" t="s">
        <v>4200</v>
      </c>
      <c r="D198" s="211" t="s">
        <v>4201</v>
      </c>
      <c r="E198" s="211" t="s">
        <v>25</v>
      </c>
      <c r="F198" s="211" t="s">
        <v>25</v>
      </c>
      <c r="G198" s="211" t="s">
        <v>25</v>
      </c>
      <c r="H198" s="211" t="s">
        <v>4202</v>
      </c>
      <c r="I198" s="211" t="s">
        <v>25</v>
      </c>
      <c r="J198" s="211" t="s">
        <v>4203</v>
      </c>
      <c r="K198" s="214" t="str">
        <f>IF(COUNTIF(L198:AY198,"&lt;&gt;")=0,"",SUMPRODUCT(((Recommendations[ImplStatus]="Implemented")+(Recommendations[ImplStatus]="Compensated"))*ISNUMBER(MATCH(Recommendations[Id],L198:AY198,0)))/COUNTIF(L198:AY198,"&lt;&gt;"))</f>
        <v/>
      </c>
      <c r="L198" s="217"/>
      <c r="M198" s="217"/>
      <c r="N198" s="217"/>
      <c r="O198" s="217"/>
      <c r="P198" s="217"/>
      <c r="Q198" s="217"/>
      <c r="R198" s="217"/>
      <c r="S198" s="217"/>
      <c r="T198" s="217"/>
      <c r="U198" s="217"/>
      <c r="V198" s="217"/>
      <c r="W198" s="217"/>
      <c r="X198" s="217"/>
      <c r="Y198" s="217"/>
      <c r="Z198" s="217"/>
      <c r="AA198" s="217"/>
      <c r="AB198" s="217"/>
      <c r="AC198" s="217"/>
      <c r="AD198" s="217"/>
      <c r="AE198" s="217"/>
      <c r="AF198" s="217"/>
      <c r="AG198" s="217"/>
      <c r="AH198" s="217"/>
      <c r="AI198" s="217"/>
      <c r="AJ198" s="217"/>
      <c r="AK198" s="217"/>
      <c r="AL198" s="217"/>
      <c r="AM198" s="217"/>
      <c r="AN198" s="217"/>
      <c r="AO198" s="217"/>
      <c r="AP198" s="217"/>
      <c r="AQ198" s="217"/>
      <c r="AR198" s="217"/>
      <c r="AS198" s="217"/>
      <c r="AT198" s="217"/>
      <c r="AU198" s="217"/>
      <c r="AV198" s="217"/>
      <c r="AW198" s="217"/>
      <c r="AX198" s="217"/>
      <c r="AY198" s="227"/>
    </row>
    <row r="199" spans="1:51" ht="60" customHeight="1" outlineLevel="1" x14ac:dyDescent="0.35">
      <c r="A199" s="222" t="s">
        <v>463</v>
      </c>
      <c r="B199" s="210" t="s">
        <v>4204</v>
      </c>
      <c r="C199" s="210"/>
      <c r="D199" s="210"/>
      <c r="E199" s="210"/>
      <c r="F199" s="210"/>
      <c r="G199" s="210"/>
      <c r="H199" s="210"/>
      <c r="I199" s="210"/>
      <c r="J199" s="210"/>
      <c r="K199" s="213" t="str">
        <f>IF(COUNTIF(L199:AY199,"&lt;&gt;")=0,"",SUMPRODUCT(((Recommendations[ImplStatus]="Implemented")+(Recommendations[ImplStatus]="Compensated"))*ISNUMBER(MATCH(Recommendations[Id],L199:AY199,0)))/COUNTIF(L199:AY199,"&lt;&gt;"))</f>
        <v/>
      </c>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16"/>
      <c r="AU199" s="216"/>
      <c r="AV199" s="216"/>
      <c r="AW199" s="216"/>
      <c r="AX199" s="216"/>
      <c r="AY199" s="226"/>
    </row>
    <row r="200" spans="1:51" ht="60" customHeight="1" x14ac:dyDescent="0.35">
      <c r="A200" s="223" t="s">
        <v>4205</v>
      </c>
      <c r="B200" s="211" t="s">
        <v>4206</v>
      </c>
      <c r="C200" s="211" t="s">
        <v>4207</v>
      </c>
      <c r="D200" s="211" t="s">
        <v>25</v>
      </c>
      <c r="E200" s="211" t="s">
        <v>25</v>
      </c>
      <c r="F200" s="211" t="s">
        <v>25</v>
      </c>
      <c r="G200" s="211" t="s">
        <v>25</v>
      </c>
      <c r="H200" s="211" t="s">
        <v>4208</v>
      </c>
      <c r="I200" s="211" t="s">
        <v>25</v>
      </c>
      <c r="J200" s="211" t="s">
        <v>25</v>
      </c>
      <c r="K200" s="214" t="str">
        <f>IF(COUNTIF(L200:AY200,"&lt;&gt;")=0,"",SUMPRODUCT(((Recommendations[ImplStatus]="Implemented")+(Recommendations[ImplStatus]="Compensated"))*ISNUMBER(MATCH(Recommendations[Id],L200:AY200,0)))/COUNTIF(L200:AY200,"&lt;&gt;"))</f>
        <v/>
      </c>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17"/>
      <c r="AU200" s="217"/>
      <c r="AV200" s="217"/>
      <c r="AW200" s="217"/>
      <c r="AX200" s="217"/>
      <c r="AY200" s="227"/>
    </row>
    <row r="201" spans="1:51" ht="60" customHeight="1" x14ac:dyDescent="0.35">
      <c r="A201" s="223" t="s">
        <v>4209</v>
      </c>
      <c r="B201" s="211" t="s">
        <v>4210</v>
      </c>
      <c r="C201" s="211" t="s">
        <v>4211</v>
      </c>
      <c r="D201" s="211" t="s">
        <v>4212</v>
      </c>
      <c r="E201" s="211" t="s">
        <v>25</v>
      </c>
      <c r="F201" s="211" t="s">
        <v>25</v>
      </c>
      <c r="G201" s="211" t="s">
        <v>25</v>
      </c>
      <c r="H201" s="211" t="s">
        <v>4213</v>
      </c>
      <c r="I201" s="211" t="s">
        <v>25</v>
      </c>
      <c r="J201" s="211" t="s">
        <v>4214</v>
      </c>
      <c r="K201" s="214">
        <f>IF(COUNTIF(L201:AY201,"&lt;&gt;")=0,"",SUMPRODUCT(((Recommendations[ImplStatus]="Implemented")+(Recommendations[ImplStatus]="Compensated"))*ISNUMBER(MATCH(Recommendations[Id],L201:AY201,0)))/COUNTIF(L201:AY201,"&lt;&gt;"))</f>
        <v>0</v>
      </c>
      <c r="L201" s="217" t="s">
        <v>83</v>
      </c>
      <c r="M201" s="217"/>
      <c r="N201" s="217"/>
      <c r="O201" s="217"/>
      <c r="P201" s="217"/>
      <c r="Q201" s="217"/>
      <c r="R201" s="217"/>
      <c r="S201" s="217"/>
      <c r="T201" s="217"/>
      <c r="U201" s="217"/>
      <c r="V201" s="217"/>
      <c r="W201" s="217"/>
      <c r="X201" s="217"/>
      <c r="Y201" s="217"/>
      <c r="Z201" s="217"/>
      <c r="AA201" s="217"/>
      <c r="AB201" s="217"/>
      <c r="AC201" s="217"/>
      <c r="AD201" s="217"/>
      <c r="AE201" s="217"/>
      <c r="AF201" s="217"/>
      <c r="AG201" s="217"/>
      <c r="AH201" s="217"/>
      <c r="AI201" s="217"/>
      <c r="AJ201" s="217"/>
      <c r="AK201" s="217"/>
      <c r="AL201" s="217"/>
      <c r="AM201" s="217"/>
      <c r="AN201" s="217"/>
      <c r="AO201" s="217"/>
      <c r="AP201" s="217"/>
      <c r="AQ201" s="217"/>
      <c r="AR201" s="217"/>
      <c r="AS201" s="217"/>
      <c r="AT201" s="217"/>
      <c r="AU201" s="217"/>
      <c r="AV201" s="217"/>
      <c r="AW201" s="217"/>
      <c r="AX201" s="217"/>
      <c r="AY201" s="227"/>
    </row>
    <row r="202" spans="1:51" ht="60" customHeight="1" x14ac:dyDescent="0.35">
      <c r="A202" s="223" t="s">
        <v>4215</v>
      </c>
      <c r="B202" s="211" t="s">
        <v>4216</v>
      </c>
      <c r="C202" s="211" t="s">
        <v>4217</v>
      </c>
      <c r="D202" s="211" t="s">
        <v>25</v>
      </c>
      <c r="E202" s="211" t="s">
        <v>25</v>
      </c>
      <c r="F202" s="211" t="s">
        <v>25</v>
      </c>
      <c r="G202" s="211" t="s">
        <v>25</v>
      </c>
      <c r="H202" s="211" t="s">
        <v>4218</v>
      </c>
      <c r="I202" s="211" t="s">
        <v>25</v>
      </c>
      <c r="J202" s="211" t="s">
        <v>4219</v>
      </c>
      <c r="K202" s="214" t="str">
        <f>IF(COUNTIF(L202:AY202,"&lt;&gt;")=0,"",SUMPRODUCT(((Recommendations[ImplStatus]="Implemented")+(Recommendations[ImplStatus]="Compensated"))*ISNUMBER(MATCH(Recommendations[Id],L202:AY202,0)))/COUNTIF(L202:AY202,"&lt;&gt;"))</f>
        <v/>
      </c>
      <c r="L202" s="217"/>
      <c r="M202" s="217"/>
      <c r="N202" s="217"/>
      <c r="O202" s="217"/>
      <c r="P202" s="217"/>
      <c r="Q202" s="217"/>
      <c r="R202" s="217"/>
      <c r="S202" s="217"/>
      <c r="T202" s="217"/>
      <c r="U202" s="217"/>
      <c r="V202" s="217"/>
      <c r="W202" s="217"/>
      <c r="X202" s="217"/>
      <c r="Y202" s="217"/>
      <c r="Z202" s="217"/>
      <c r="AA202" s="217"/>
      <c r="AB202" s="217"/>
      <c r="AC202" s="217"/>
      <c r="AD202" s="217"/>
      <c r="AE202" s="217"/>
      <c r="AF202" s="217"/>
      <c r="AG202" s="217"/>
      <c r="AH202" s="217"/>
      <c r="AI202" s="217"/>
      <c r="AJ202" s="217"/>
      <c r="AK202" s="217"/>
      <c r="AL202" s="217"/>
      <c r="AM202" s="217"/>
      <c r="AN202" s="217"/>
      <c r="AO202" s="217"/>
      <c r="AP202" s="217"/>
      <c r="AQ202" s="217"/>
      <c r="AR202" s="217"/>
      <c r="AS202" s="217"/>
      <c r="AT202" s="217"/>
      <c r="AU202" s="217"/>
      <c r="AV202" s="217"/>
      <c r="AW202" s="217"/>
      <c r="AX202" s="217"/>
      <c r="AY202" s="227"/>
    </row>
    <row r="203" spans="1:51" ht="60" customHeight="1" x14ac:dyDescent="0.35">
      <c r="A203" s="223" t="s">
        <v>4220</v>
      </c>
      <c r="B203" s="211" t="s">
        <v>4221</v>
      </c>
      <c r="C203" s="211" t="s">
        <v>4222</v>
      </c>
      <c r="D203" s="211" t="s">
        <v>4223</v>
      </c>
      <c r="E203" s="211" t="s">
        <v>25</v>
      </c>
      <c r="F203" s="211" t="s">
        <v>25</v>
      </c>
      <c r="G203" s="211" t="s">
        <v>25</v>
      </c>
      <c r="H203" s="211" t="s">
        <v>4224</v>
      </c>
      <c r="I203" s="211" t="s">
        <v>25</v>
      </c>
      <c r="J203" s="211" t="s">
        <v>4225</v>
      </c>
      <c r="K203" s="214" t="str">
        <f>IF(COUNTIF(L203:AY203,"&lt;&gt;")=0,"",SUMPRODUCT(((Recommendations[ImplStatus]="Implemented")+(Recommendations[ImplStatus]="Compensated"))*ISNUMBER(MATCH(Recommendations[Id],L203:AY203,0)))/COUNTIF(L203:AY203,"&lt;&gt;"))</f>
        <v/>
      </c>
      <c r="L203" s="217"/>
      <c r="M203" s="217"/>
      <c r="N203" s="217"/>
      <c r="O203" s="217"/>
      <c r="P203" s="217"/>
      <c r="Q203" s="217"/>
      <c r="R203" s="217"/>
      <c r="S203" s="217"/>
      <c r="T203" s="217"/>
      <c r="U203" s="217"/>
      <c r="V203" s="217"/>
      <c r="W203" s="217"/>
      <c r="X203" s="217"/>
      <c r="Y203" s="217"/>
      <c r="Z203" s="217"/>
      <c r="AA203" s="217"/>
      <c r="AB203" s="217"/>
      <c r="AC203" s="217"/>
      <c r="AD203" s="217"/>
      <c r="AE203" s="217"/>
      <c r="AF203" s="217"/>
      <c r="AG203" s="217"/>
      <c r="AH203" s="217"/>
      <c r="AI203" s="217"/>
      <c r="AJ203" s="217"/>
      <c r="AK203" s="217"/>
      <c r="AL203" s="217"/>
      <c r="AM203" s="217"/>
      <c r="AN203" s="217"/>
      <c r="AO203" s="217"/>
      <c r="AP203" s="217"/>
      <c r="AQ203" s="217"/>
      <c r="AR203" s="217"/>
      <c r="AS203" s="217"/>
      <c r="AT203" s="217"/>
      <c r="AU203" s="217"/>
      <c r="AV203" s="217"/>
      <c r="AW203" s="217"/>
      <c r="AX203" s="217"/>
      <c r="AY203" s="227"/>
    </row>
    <row r="204" spans="1:51" ht="60" customHeight="1" x14ac:dyDescent="0.35">
      <c r="A204" s="223" t="s">
        <v>4226</v>
      </c>
      <c r="B204" s="211" t="s">
        <v>4227</v>
      </c>
      <c r="C204" s="211" t="s">
        <v>4228</v>
      </c>
      <c r="D204" s="211" t="s">
        <v>25</v>
      </c>
      <c r="E204" s="211" t="s">
        <v>25</v>
      </c>
      <c r="F204" s="211" t="s">
        <v>25</v>
      </c>
      <c r="G204" s="211" t="s">
        <v>25</v>
      </c>
      <c r="H204" s="211" t="s">
        <v>4229</v>
      </c>
      <c r="I204" s="211" t="s">
        <v>25</v>
      </c>
      <c r="J204" s="211" t="s">
        <v>4230</v>
      </c>
      <c r="K204" s="214" t="str">
        <f>IF(COUNTIF(L204:AY204,"&lt;&gt;")=0,"",SUMPRODUCT(((Recommendations[ImplStatus]="Implemented")+(Recommendations[ImplStatus]="Compensated"))*ISNUMBER(MATCH(Recommendations[Id],L204:AY204,0)))/COUNTIF(L204:AY204,"&lt;&gt;"))</f>
        <v/>
      </c>
      <c r="L204" s="217"/>
      <c r="M204" s="217"/>
      <c r="N204" s="217"/>
      <c r="O204" s="217"/>
      <c r="P204" s="217"/>
      <c r="Q204" s="217"/>
      <c r="R204" s="217"/>
      <c r="S204" s="217"/>
      <c r="T204" s="217"/>
      <c r="U204" s="217"/>
      <c r="V204" s="217"/>
      <c r="W204" s="217"/>
      <c r="X204" s="217"/>
      <c r="Y204" s="217"/>
      <c r="Z204" s="217"/>
      <c r="AA204" s="217"/>
      <c r="AB204" s="217"/>
      <c r="AC204" s="217"/>
      <c r="AD204" s="217"/>
      <c r="AE204" s="217"/>
      <c r="AF204" s="217"/>
      <c r="AG204" s="217"/>
      <c r="AH204" s="217"/>
      <c r="AI204" s="217"/>
      <c r="AJ204" s="217"/>
      <c r="AK204" s="217"/>
      <c r="AL204" s="217"/>
      <c r="AM204" s="217"/>
      <c r="AN204" s="217"/>
      <c r="AO204" s="217"/>
      <c r="AP204" s="217"/>
      <c r="AQ204" s="217"/>
      <c r="AR204" s="217"/>
      <c r="AS204" s="217"/>
      <c r="AT204" s="217"/>
      <c r="AU204" s="217"/>
      <c r="AV204" s="217"/>
      <c r="AW204" s="217"/>
      <c r="AX204" s="217"/>
      <c r="AY204" s="227"/>
    </row>
    <row r="205" spans="1:51" ht="60" customHeight="1" x14ac:dyDescent="0.35">
      <c r="A205" s="223" t="s">
        <v>4231</v>
      </c>
      <c r="B205" s="211" t="s">
        <v>4232</v>
      </c>
      <c r="C205" s="211" t="s">
        <v>4233</v>
      </c>
      <c r="D205" s="211" t="s">
        <v>25</v>
      </c>
      <c r="E205" s="211" t="s">
        <v>25</v>
      </c>
      <c r="F205" s="211" t="s">
        <v>25</v>
      </c>
      <c r="G205" s="211" t="s">
        <v>25</v>
      </c>
      <c r="H205" s="211" t="s">
        <v>4234</v>
      </c>
      <c r="I205" s="211" t="s">
        <v>4235</v>
      </c>
      <c r="J205" s="211" t="s">
        <v>4236</v>
      </c>
      <c r="K205" s="214" t="str">
        <f>IF(COUNTIF(L205:AY205,"&lt;&gt;")=0,"",SUMPRODUCT(((Recommendations[ImplStatus]="Implemented")+(Recommendations[ImplStatus]="Compensated"))*ISNUMBER(MATCH(Recommendations[Id],L205:AY205,0)))/COUNTIF(L205:AY205,"&lt;&gt;"))</f>
        <v/>
      </c>
      <c r="L205" s="217"/>
      <c r="M205" s="217"/>
      <c r="N205" s="217"/>
      <c r="O205" s="217"/>
      <c r="P205" s="217"/>
      <c r="Q205" s="217"/>
      <c r="R205" s="217"/>
      <c r="S205" s="217"/>
      <c r="T205" s="217"/>
      <c r="U205" s="217"/>
      <c r="V205" s="217"/>
      <c r="W205" s="217"/>
      <c r="X205" s="217"/>
      <c r="Y205" s="217"/>
      <c r="Z205" s="217"/>
      <c r="AA205" s="217"/>
      <c r="AB205" s="217"/>
      <c r="AC205" s="217"/>
      <c r="AD205" s="217"/>
      <c r="AE205" s="217"/>
      <c r="AF205" s="217"/>
      <c r="AG205" s="217"/>
      <c r="AH205" s="217"/>
      <c r="AI205" s="217"/>
      <c r="AJ205" s="217"/>
      <c r="AK205" s="217"/>
      <c r="AL205" s="217"/>
      <c r="AM205" s="217"/>
      <c r="AN205" s="217"/>
      <c r="AO205" s="217"/>
      <c r="AP205" s="217"/>
      <c r="AQ205" s="217"/>
      <c r="AR205" s="217"/>
      <c r="AS205" s="217"/>
      <c r="AT205" s="217"/>
      <c r="AU205" s="217"/>
      <c r="AV205" s="217"/>
      <c r="AW205" s="217"/>
      <c r="AX205" s="217"/>
      <c r="AY205" s="227"/>
    </row>
    <row r="206" spans="1:51" ht="60" customHeight="1" x14ac:dyDescent="0.35">
      <c r="A206" s="223" t="s">
        <v>4237</v>
      </c>
      <c r="B206" s="211" t="s">
        <v>4238</v>
      </c>
      <c r="C206" s="211" t="s">
        <v>4239</v>
      </c>
      <c r="D206" s="211" t="s">
        <v>25</v>
      </c>
      <c r="E206" s="211" t="s">
        <v>25</v>
      </c>
      <c r="F206" s="211" t="s">
        <v>25</v>
      </c>
      <c r="G206" s="211" t="s">
        <v>25</v>
      </c>
      <c r="H206" s="211" t="s">
        <v>4240</v>
      </c>
      <c r="I206" s="211" t="s">
        <v>25</v>
      </c>
      <c r="J206" s="211" t="s">
        <v>4241</v>
      </c>
      <c r="K206" s="214" t="str">
        <f>IF(COUNTIF(L206:AY206,"&lt;&gt;")=0,"",SUMPRODUCT(((Recommendations[ImplStatus]="Implemented")+(Recommendations[ImplStatus]="Compensated"))*ISNUMBER(MATCH(Recommendations[Id],L206:AY206,0)))/COUNTIF(L206:AY206,"&lt;&gt;"))</f>
        <v/>
      </c>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17"/>
      <c r="AU206" s="217"/>
      <c r="AV206" s="217"/>
      <c r="AW206" s="217"/>
      <c r="AX206" s="217"/>
      <c r="AY206" s="227"/>
    </row>
    <row r="207" spans="1:51" ht="60" customHeight="1" x14ac:dyDescent="0.35">
      <c r="A207" s="223" t="s">
        <v>4242</v>
      </c>
      <c r="B207" s="211" t="s">
        <v>4243</v>
      </c>
      <c r="C207" s="211" t="s">
        <v>4239</v>
      </c>
      <c r="D207" s="211" t="s">
        <v>4244</v>
      </c>
      <c r="E207" s="211" t="s">
        <v>25</v>
      </c>
      <c r="F207" s="211" t="s">
        <v>25</v>
      </c>
      <c r="G207" s="211" t="s">
        <v>25</v>
      </c>
      <c r="H207" s="211" t="s">
        <v>4245</v>
      </c>
      <c r="I207" s="211" t="s">
        <v>25</v>
      </c>
      <c r="J207" s="211" t="s">
        <v>4246</v>
      </c>
      <c r="K207" s="214" t="str">
        <f>IF(COUNTIF(L207:AY207,"&lt;&gt;")=0,"",SUMPRODUCT(((Recommendations[ImplStatus]="Implemented")+(Recommendations[ImplStatus]="Compensated"))*ISNUMBER(MATCH(Recommendations[Id],L207:AY207,0)))/COUNTIF(L207:AY207,"&lt;&gt;"))</f>
        <v/>
      </c>
      <c r="L207" s="217"/>
      <c r="M207" s="217"/>
      <c r="N207" s="217"/>
      <c r="O207" s="217"/>
      <c r="P207" s="217"/>
      <c r="Q207" s="217"/>
      <c r="R207" s="217"/>
      <c r="S207" s="217"/>
      <c r="T207" s="217"/>
      <c r="U207" s="217"/>
      <c r="V207" s="217"/>
      <c r="W207" s="217"/>
      <c r="X207" s="217"/>
      <c r="Y207" s="217"/>
      <c r="Z207" s="217"/>
      <c r="AA207" s="217"/>
      <c r="AB207" s="217"/>
      <c r="AC207" s="217"/>
      <c r="AD207" s="217"/>
      <c r="AE207" s="217"/>
      <c r="AF207" s="217"/>
      <c r="AG207" s="217"/>
      <c r="AH207" s="217"/>
      <c r="AI207" s="217"/>
      <c r="AJ207" s="217"/>
      <c r="AK207" s="217"/>
      <c r="AL207" s="217"/>
      <c r="AM207" s="217"/>
      <c r="AN207" s="217"/>
      <c r="AO207" s="217"/>
      <c r="AP207" s="217"/>
      <c r="AQ207" s="217"/>
      <c r="AR207" s="217"/>
      <c r="AS207" s="217"/>
      <c r="AT207" s="217"/>
      <c r="AU207" s="217"/>
      <c r="AV207" s="217"/>
      <c r="AW207" s="217"/>
      <c r="AX207" s="217"/>
      <c r="AY207" s="227"/>
    </row>
    <row r="208" spans="1:51" ht="60" customHeight="1" x14ac:dyDescent="0.35">
      <c r="A208" s="223" t="s">
        <v>4247</v>
      </c>
      <c r="B208" s="211" t="s">
        <v>4248</v>
      </c>
      <c r="C208" s="211" t="s">
        <v>4249</v>
      </c>
      <c r="D208" s="211" t="s">
        <v>4244</v>
      </c>
      <c r="E208" s="211" t="s">
        <v>25</v>
      </c>
      <c r="F208" s="211" t="s">
        <v>4250</v>
      </c>
      <c r="G208" s="211" t="s">
        <v>4251</v>
      </c>
      <c r="H208" s="211" t="s">
        <v>4252</v>
      </c>
      <c r="I208" s="211" t="s">
        <v>4253</v>
      </c>
      <c r="J208" s="211" t="s">
        <v>4254</v>
      </c>
      <c r="K208" s="214" t="str">
        <f>IF(COUNTIF(L208:AY208,"&lt;&gt;")=0,"",SUMPRODUCT(((Recommendations[ImplStatus]="Implemented")+(Recommendations[ImplStatus]="Compensated"))*ISNUMBER(MATCH(Recommendations[Id],L208:AY208,0)))/COUNTIF(L208:AY208,"&lt;&gt;"))</f>
        <v/>
      </c>
      <c r="L208" s="217"/>
      <c r="M208" s="217"/>
      <c r="N208" s="217"/>
      <c r="O208" s="217"/>
      <c r="P208" s="217"/>
      <c r="Q208" s="217"/>
      <c r="R208" s="217"/>
      <c r="S208" s="217"/>
      <c r="T208" s="217"/>
      <c r="U208" s="217"/>
      <c r="V208" s="217"/>
      <c r="W208" s="217"/>
      <c r="X208" s="217"/>
      <c r="Y208" s="217"/>
      <c r="Z208" s="217"/>
      <c r="AA208" s="217"/>
      <c r="AB208" s="217"/>
      <c r="AC208" s="217"/>
      <c r="AD208" s="217"/>
      <c r="AE208" s="217"/>
      <c r="AF208" s="217"/>
      <c r="AG208" s="217"/>
      <c r="AH208" s="217"/>
      <c r="AI208" s="217"/>
      <c r="AJ208" s="217"/>
      <c r="AK208" s="217"/>
      <c r="AL208" s="217"/>
      <c r="AM208" s="217"/>
      <c r="AN208" s="217"/>
      <c r="AO208" s="217"/>
      <c r="AP208" s="217"/>
      <c r="AQ208" s="217"/>
      <c r="AR208" s="217"/>
      <c r="AS208" s="217"/>
      <c r="AT208" s="217"/>
      <c r="AU208" s="217"/>
      <c r="AV208" s="217"/>
      <c r="AW208" s="217"/>
      <c r="AX208" s="217"/>
      <c r="AY208" s="227"/>
    </row>
    <row r="209" spans="1:51" ht="60" customHeight="1" x14ac:dyDescent="0.35">
      <c r="A209" s="223" t="s">
        <v>4255</v>
      </c>
      <c r="B209" s="211" t="s">
        <v>4256</v>
      </c>
      <c r="C209" s="211" t="s">
        <v>4257</v>
      </c>
      <c r="D209" s="211" t="s">
        <v>4258</v>
      </c>
      <c r="E209" s="211" t="s">
        <v>25</v>
      </c>
      <c r="F209" s="211" t="s">
        <v>4250</v>
      </c>
      <c r="G209" s="211" t="s">
        <v>4259</v>
      </c>
      <c r="H209" s="211" t="s">
        <v>4260</v>
      </c>
      <c r="I209" s="211" t="s">
        <v>4253</v>
      </c>
      <c r="J209" s="211" t="s">
        <v>4261</v>
      </c>
      <c r="K209" s="214" t="str">
        <f>IF(COUNTIF(L209:AY209,"&lt;&gt;")=0,"",SUMPRODUCT(((Recommendations[ImplStatus]="Implemented")+(Recommendations[ImplStatus]="Compensated"))*ISNUMBER(MATCH(Recommendations[Id],L209:AY209,0)))/COUNTIF(L209:AY209,"&lt;&gt;"))</f>
        <v/>
      </c>
      <c r="L209" s="217"/>
      <c r="M209" s="217"/>
      <c r="N209" s="217"/>
      <c r="O209" s="217"/>
      <c r="P209" s="217"/>
      <c r="Q209" s="217"/>
      <c r="R209" s="217"/>
      <c r="S209" s="217"/>
      <c r="T209" s="217"/>
      <c r="U209" s="217"/>
      <c r="V209" s="217"/>
      <c r="W209" s="217"/>
      <c r="X209" s="217"/>
      <c r="Y209" s="217"/>
      <c r="Z209" s="217"/>
      <c r="AA209" s="217"/>
      <c r="AB209" s="217"/>
      <c r="AC209" s="217"/>
      <c r="AD209" s="217"/>
      <c r="AE209" s="217"/>
      <c r="AF209" s="217"/>
      <c r="AG209" s="217"/>
      <c r="AH209" s="217"/>
      <c r="AI209" s="217"/>
      <c r="AJ209" s="217"/>
      <c r="AK209" s="217"/>
      <c r="AL209" s="217"/>
      <c r="AM209" s="217"/>
      <c r="AN209" s="217"/>
      <c r="AO209" s="217"/>
      <c r="AP209" s="217"/>
      <c r="AQ209" s="217"/>
      <c r="AR209" s="217"/>
      <c r="AS209" s="217"/>
      <c r="AT209" s="217"/>
      <c r="AU209" s="217"/>
      <c r="AV209" s="217"/>
      <c r="AW209" s="217"/>
      <c r="AX209" s="217"/>
      <c r="AY209" s="227"/>
    </row>
    <row r="210" spans="1:51" ht="60" customHeight="1" outlineLevel="1" x14ac:dyDescent="0.35">
      <c r="A210" s="222" t="s">
        <v>470</v>
      </c>
      <c r="B210" s="210" t="s">
        <v>4262</v>
      </c>
      <c r="C210" s="210"/>
      <c r="D210" s="210"/>
      <c r="E210" s="210"/>
      <c r="F210" s="210"/>
      <c r="G210" s="210"/>
      <c r="H210" s="210"/>
      <c r="I210" s="210"/>
      <c r="J210" s="210"/>
      <c r="K210" s="213" t="str">
        <f>IF(COUNTIF(L210:AY210,"&lt;&gt;")=0,"",SUMPRODUCT(((Recommendations[ImplStatus]="Implemented")+(Recommendations[ImplStatus]="Compensated"))*ISNUMBER(MATCH(Recommendations[Id],L210:AY210,0)))/COUNTIF(L210:AY210,"&lt;&gt;"))</f>
        <v/>
      </c>
      <c r="L210" s="216"/>
      <c r="M210" s="216"/>
      <c r="N210" s="216"/>
      <c r="O210" s="216"/>
      <c r="P210" s="216"/>
      <c r="Q210" s="216"/>
      <c r="R210" s="216"/>
      <c r="S210" s="216"/>
      <c r="T210" s="216"/>
      <c r="U210" s="216"/>
      <c r="V210" s="216"/>
      <c r="W210" s="216"/>
      <c r="X210" s="216"/>
      <c r="Y210" s="216"/>
      <c r="Z210" s="216"/>
      <c r="AA210" s="216"/>
      <c r="AB210" s="216"/>
      <c r="AC210" s="216"/>
      <c r="AD210" s="216"/>
      <c r="AE210" s="216"/>
      <c r="AF210" s="216"/>
      <c r="AG210" s="216"/>
      <c r="AH210" s="216"/>
      <c r="AI210" s="216"/>
      <c r="AJ210" s="216"/>
      <c r="AK210" s="216"/>
      <c r="AL210" s="216"/>
      <c r="AM210" s="216"/>
      <c r="AN210" s="216"/>
      <c r="AO210" s="216"/>
      <c r="AP210" s="216"/>
      <c r="AQ210" s="216"/>
      <c r="AR210" s="216"/>
      <c r="AS210" s="216"/>
      <c r="AT210" s="216"/>
      <c r="AU210" s="216"/>
      <c r="AV210" s="216"/>
      <c r="AW210" s="216"/>
      <c r="AX210" s="216"/>
      <c r="AY210" s="226"/>
    </row>
    <row r="211" spans="1:51" ht="60" customHeight="1" x14ac:dyDescent="0.35">
      <c r="A211" s="223" t="s">
        <v>4263</v>
      </c>
      <c r="B211" s="211" t="s">
        <v>4264</v>
      </c>
      <c r="C211" s="211" t="s">
        <v>4265</v>
      </c>
      <c r="D211" s="211" t="s">
        <v>4266</v>
      </c>
      <c r="E211" s="211" t="s">
        <v>25</v>
      </c>
      <c r="F211" s="211" t="s">
        <v>25</v>
      </c>
      <c r="G211" s="211" t="s">
        <v>4267</v>
      </c>
      <c r="H211" s="211" t="s">
        <v>4268</v>
      </c>
      <c r="I211" s="211" t="s">
        <v>4269</v>
      </c>
      <c r="J211" s="211" t="s">
        <v>4270</v>
      </c>
      <c r="K211" s="214" t="str">
        <f>IF(COUNTIF(L211:AY211,"&lt;&gt;")=0,"",SUMPRODUCT(((Recommendations[ImplStatus]="Implemented")+(Recommendations[ImplStatus]="Compensated"))*ISNUMBER(MATCH(Recommendations[Id],L211:AY211,0)))/COUNTIF(L211:AY211,"&lt;&gt;"))</f>
        <v/>
      </c>
      <c r="L211" s="217"/>
      <c r="M211" s="217"/>
      <c r="N211" s="217"/>
      <c r="O211" s="217"/>
      <c r="P211" s="217"/>
      <c r="Q211" s="217"/>
      <c r="R211" s="217"/>
      <c r="S211" s="217"/>
      <c r="T211" s="217"/>
      <c r="U211" s="217"/>
      <c r="V211" s="217"/>
      <c r="W211" s="217"/>
      <c r="X211" s="217"/>
      <c r="Y211" s="217"/>
      <c r="Z211" s="217"/>
      <c r="AA211" s="217"/>
      <c r="AB211" s="217"/>
      <c r="AC211" s="217"/>
      <c r="AD211" s="217"/>
      <c r="AE211" s="217"/>
      <c r="AF211" s="217"/>
      <c r="AG211" s="217"/>
      <c r="AH211" s="217"/>
      <c r="AI211" s="217"/>
      <c r="AJ211" s="217"/>
      <c r="AK211" s="217"/>
      <c r="AL211" s="217"/>
      <c r="AM211" s="217"/>
      <c r="AN211" s="217"/>
      <c r="AO211" s="217"/>
      <c r="AP211" s="217"/>
      <c r="AQ211" s="217"/>
      <c r="AR211" s="217"/>
      <c r="AS211" s="217"/>
      <c r="AT211" s="217"/>
      <c r="AU211" s="217"/>
      <c r="AV211" s="217"/>
      <c r="AW211" s="217"/>
      <c r="AX211" s="217"/>
      <c r="AY211" s="227"/>
    </row>
    <row r="212" spans="1:51" ht="60" customHeight="1" x14ac:dyDescent="0.35">
      <c r="A212" s="223" t="s">
        <v>4271</v>
      </c>
      <c r="B212" s="211" t="s">
        <v>4272</v>
      </c>
      <c r="C212" s="211" t="s">
        <v>4273</v>
      </c>
      <c r="D212" s="211" t="s">
        <v>4274</v>
      </c>
      <c r="E212" s="211" t="s">
        <v>25</v>
      </c>
      <c r="F212" s="211" t="s">
        <v>4275</v>
      </c>
      <c r="G212" s="211" t="s">
        <v>25</v>
      </c>
      <c r="H212" s="211" t="s">
        <v>25</v>
      </c>
      <c r="I212" s="211" t="s">
        <v>25</v>
      </c>
      <c r="J212" s="211" t="s">
        <v>4276</v>
      </c>
      <c r="K212" s="214" t="str">
        <f>IF(COUNTIF(L212:AY212,"&lt;&gt;")=0,"",SUMPRODUCT(((Recommendations[ImplStatus]="Implemented")+(Recommendations[ImplStatus]="Compensated"))*ISNUMBER(MATCH(Recommendations[Id],L212:AY212,0)))/COUNTIF(L212:AY212,"&lt;&gt;"))</f>
        <v/>
      </c>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17"/>
      <c r="AU212" s="217"/>
      <c r="AV212" s="217"/>
      <c r="AW212" s="217"/>
      <c r="AX212" s="217"/>
      <c r="AY212" s="227"/>
    </row>
    <row r="213" spans="1:51" ht="60" customHeight="1" x14ac:dyDescent="0.35">
      <c r="A213" s="223" t="s">
        <v>4277</v>
      </c>
      <c r="B213" s="211" t="s">
        <v>4278</v>
      </c>
      <c r="C213" s="211" t="s">
        <v>4279</v>
      </c>
      <c r="D213" s="211" t="s">
        <v>4280</v>
      </c>
      <c r="E213" s="211" t="s">
        <v>25</v>
      </c>
      <c r="F213" s="211" t="s">
        <v>4281</v>
      </c>
      <c r="G213" s="211" t="s">
        <v>25</v>
      </c>
      <c r="H213" s="211" t="s">
        <v>4282</v>
      </c>
      <c r="I213" s="211" t="s">
        <v>25</v>
      </c>
      <c r="J213" s="211" t="s">
        <v>4283</v>
      </c>
      <c r="K213" s="214" t="str">
        <f>IF(COUNTIF(L213:AY213,"&lt;&gt;")=0,"",SUMPRODUCT(((Recommendations[ImplStatus]="Implemented")+(Recommendations[ImplStatus]="Compensated"))*ISNUMBER(MATCH(Recommendations[Id],L213:AY213,0)))/COUNTIF(L213:AY213,"&lt;&gt;"))</f>
        <v/>
      </c>
      <c r="L213" s="217"/>
      <c r="M213" s="217"/>
      <c r="N213" s="217"/>
      <c r="O213" s="217"/>
      <c r="P213" s="217"/>
      <c r="Q213" s="217"/>
      <c r="R213" s="217"/>
      <c r="S213" s="217"/>
      <c r="T213" s="217"/>
      <c r="U213" s="217"/>
      <c r="V213" s="217"/>
      <c r="W213" s="217"/>
      <c r="X213" s="217"/>
      <c r="Y213" s="217"/>
      <c r="Z213" s="217"/>
      <c r="AA213" s="217"/>
      <c r="AB213" s="217"/>
      <c r="AC213" s="217"/>
      <c r="AD213" s="217"/>
      <c r="AE213" s="217"/>
      <c r="AF213" s="217"/>
      <c r="AG213" s="217"/>
      <c r="AH213" s="217"/>
      <c r="AI213" s="217"/>
      <c r="AJ213" s="217"/>
      <c r="AK213" s="217"/>
      <c r="AL213" s="217"/>
      <c r="AM213" s="217"/>
      <c r="AN213" s="217"/>
      <c r="AO213" s="217"/>
      <c r="AP213" s="217"/>
      <c r="AQ213" s="217"/>
      <c r="AR213" s="217"/>
      <c r="AS213" s="217"/>
      <c r="AT213" s="217"/>
      <c r="AU213" s="217"/>
      <c r="AV213" s="217"/>
      <c r="AW213" s="217"/>
      <c r="AX213" s="217"/>
      <c r="AY213" s="227"/>
    </row>
    <row r="214" spans="1:51" ht="60" customHeight="1" x14ac:dyDescent="0.35">
      <c r="A214" s="223" t="s">
        <v>4284</v>
      </c>
      <c r="B214" s="211" t="s">
        <v>4285</v>
      </c>
      <c r="C214" s="211" t="s">
        <v>4286</v>
      </c>
      <c r="D214" s="211" t="s">
        <v>4287</v>
      </c>
      <c r="E214" s="211" t="s">
        <v>25</v>
      </c>
      <c r="F214" s="211" t="s">
        <v>25</v>
      </c>
      <c r="G214" s="211" t="s">
        <v>25</v>
      </c>
      <c r="H214" s="211" t="s">
        <v>4288</v>
      </c>
      <c r="I214" s="211" t="s">
        <v>3623</v>
      </c>
      <c r="J214" s="211" t="s">
        <v>4289</v>
      </c>
      <c r="K214" s="214" t="str">
        <f>IF(COUNTIF(L214:AY214,"&lt;&gt;")=0,"",SUMPRODUCT(((Recommendations[ImplStatus]="Implemented")+(Recommendations[ImplStatus]="Compensated"))*ISNUMBER(MATCH(Recommendations[Id],L214:AY214,0)))/COUNTIF(L214:AY214,"&lt;&gt;"))</f>
        <v/>
      </c>
      <c r="L214" s="217"/>
      <c r="M214" s="217"/>
      <c r="N214" s="217"/>
      <c r="O214" s="217"/>
      <c r="P214" s="217"/>
      <c r="Q214" s="217"/>
      <c r="R214" s="217"/>
      <c r="S214" s="217"/>
      <c r="T214" s="217"/>
      <c r="U214" s="217"/>
      <c r="V214" s="217"/>
      <c r="W214" s="217"/>
      <c r="X214" s="217"/>
      <c r="Y214" s="217"/>
      <c r="Z214" s="217"/>
      <c r="AA214" s="217"/>
      <c r="AB214" s="217"/>
      <c r="AC214" s="217"/>
      <c r="AD214" s="217"/>
      <c r="AE214" s="217"/>
      <c r="AF214" s="217"/>
      <c r="AG214" s="217"/>
      <c r="AH214" s="217"/>
      <c r="AI214" s="217"/>
      <c r="AJ214" s="217"/>
      <c r="AK214" s="217"/>
      <c r="AL214" s="217"/>
      <c r="AM214" s="217"/>
      <c r="AN214" s="217"/>
      <c r="AO214" s="217"/>
      <c r="AP214" s="217"/>
      <c r="AQ214" s="217"/>
      <c r="AR214" s="217"/>
      <c r="AS214" s="217"/>
      <c r="AT214" s="217"/>
      <c r="AU214" s="217"/>
      <c r="AV214" s="217"/>
      <c r="AW214" s="217"/>
      <c r="AX214" s="217"/>
      <c r="AY214" s="227"/>
    </row>
    <row r="215" spans="1:51" ht="60" customHeight="1" x14ac:dyDescent="0.35">
      <c r="A215" s="223" t="s">
        <v>4290</v>
      </c>
      <c r="B215" s="211" t="s">
        <v>4291</v>
      </c>
      <c r="C215" s="211" t="s">
        <v>4292</v>
      </c>
      <c r="D215" s="211" t="s">
        <v>4293</v>
      </c>
      <c r="E215" s="211" t="s">
        <v>25</v>
      </c>
      <c r="F215" s="211" t="s">
        <v>25</v>
      </c>
      <c r="G215" s="211" t="s">
        <v>25</v>
      </c>
      <c r="H215" s="211" t="s">
        <v>4294</v>
      </c>
      <c r="I215" s="211" t="s">
        <v>25</v>
      </c>
      <c r="J215" s="211" t="s">
        <v>4295</v>
      </c>
      <c r="K215" s="214" t="str">
        <f>IF(COUNTIF(L215:AY215,"&lt;&gt;")=0,"",SUMPRODUCT(((Recommendations[ImplStatus]="Implemented")+(Recommendations[ImplStatus]="Compensated"))*ISNUMBER(MATCH(Recommendations[Id],L215:AY215,0)))/COUNTIF(L215:AY215,"&lt;&gt;"))</f>
        <v/>
      </c>
      <c r="L215" s="217"/>
      <c r="M215" s="217"/>
      <c r="N215" s="217"/>
      <c r="O215" s="217"/>
      <c r="P215" s="217"/>
      <c r="Q215" s="217"/>
      <c r="R215" s="217"/>
      <c r="S215" s="217"/>
      <c r="T215" s="217"/>
      <c r="U215" s="217"/>
      <c r="V215" s="217"/>
      <c r="W215" s="217"/>
      <c r="X215" s="217"/>
      <c r="Y215" s="217"/>
      <c r="Z215" s="217"/>
      <c r="AA215" s="217"/>
      <c r="AB215" s="217"/>
      <c r="AC215" s="217"/>
      <c r="AD215" s="217"/>
      <c r="AE215" s="217"/>
      <c r="AF215" s="217"/>
      <c r="AG215" s="217"/>
      <c r="AH215" s="217"/>
      <c r="AI215" s="217"/>
      <c r="AJ215" s="217"/>
      <c r="AK215" s="217"/>
      <c r="AL215" s="217"/>
      <c r="AM215" s="217"/>
      <c r="AN215" s="217"/>
      <c r="AO215" s="217"/>
      <c r="AP215" s="217"/>
      <c r="AQ215" s="217"/>
      <c r="AR215" s="217"/>
      <c r="AS215" s="217"/>
      <c r="AT215" s="217"/>
      <c r="AU215" s="217"/>
      <c r="AV215" s="217"/>
      <c r="AW215" s="217"/>
      <c r="AX215" s="217"/>
      <c r="AY215" s="227"/>
    </row>
    <row r="216" spans="1:51" ht="60" customHeight="1" outlineLevel="1" x14ac:dyDescent="0.35">
      <c r="A216" s="221" t="s">
        <v>4296</v>
      </c>
      <c r="B216" s="209" t="s">
        <v>4297</v>
      </c>
      <c r="C216" s="209"/>
      <c r="D216" s="209"/>
      <c r="E216" s="209"/>
      <c r="F216" s="209"/>
      <c r="G216" s="209"/>
      <c r="H216" s="209"/>
      <c r="I216" s="209"/>
      <c r="J216" s="209"/>
      <c r="K216" s="212" t="str">
        <f>IF(COUNTIF(L216:AY216,"&lt;&gt;")=0,"",SUMPRODUCT(((Recommendations[ImplStatus]="Implemented")+(Recommendations[ImplStatus]="Compensated"))*ISNUMBER(MATCH(Recommendations[Id],L216:AY216,0)))/COUNTIF(L216:AY216,"&lt;&gt;"))</f>
        <v/>
      </c>
      <c r="L216" s="215"/>
      <c r="M216" s="215"/>
      <c r="N216" s="215"/>
      <c r="O216" s="215"/>
      <c r="P216" s="215"/>
      <c r="Q216" s="215"/>
      <c r="R216" s="215"/>
      <c r="S216" s="215"/>
      <c r="T216" s="215"/>
      <c r="U216" s="215"/>
      <c r="V216" s="215"/>
      <c r="W216" s="215"/>
      <c r="X216" s="215"/>
      <c r="Y216" s="215"/>
      <c r="Z216" s="215"/>
      <c r="AA216" s="215"/>
      <c r="AB216" s="215"/>
      <c r="AC216" s="215"/>
      <c r="AD216" s="215"/>
      <c r="AE216" s="215"/>
      <c r="AF216" s="215"/>
      <c r="AG216" s="215"/>
      <c r="AH216" s="215"/>
      <c r="AI216" s="215"/>
      <c r="AJ216" s="215"/>
      <c r="AK216" s="215"/>
      <c r="AL216" s="215"/>
      <c r="AM216" s="215"/>
      <c r="AN216" s="215"/>
      <c r="AO216" s="215"/>
      <c r="AP216" s="215"/>
      <c r="AQ216" s="215"/>
      <c r="AR216" s="215"/>
      <c r="AS216" s="215"/>
      <c r="AT216" s="215"/>
      <c r="AU216" s="215"/>
      <c r="AV216" s="215"/>
      <c r="AW216" s="215"/>
      <c r="AX216" s="215"/>
      <c r="AY216" s="225"/>
    </row>
    <row r="217" spans="1:51" ht="60" customHeight="1" outlineLevel="1" x14ac:dyDescent="0.35">
      <c r="A217" s="222" t="s">
        <v>1050</v>
      </c>
      <c r="B217" s="210" t="s">
        <v>4298</v>
      </c>
      <c r="C217" s="210"/>
      <c r="D217" s="210"/>
      <c r="E217" s="210"/>
      <c r="F217" s="210"/>
      <c r="G217" s="210"/>
      <c r="H217" s="210"/>
      <c r="I217" s="210"/>
      <c r="J217" s="210"/>
      <c r="K217" s="213" t="str">
        <f>IF(COUNTIF(L217:AY217,"&lt;&gt;")=0,"",SUMPRODUCT(((Recommendations[ImplStatus]="Implemented")+(Recommendations[ImplStatus]="Compensated"))*ISNUMBER(MATCH(Recommendations[Id],L217:AY217,0)))/COUNTIF(L217:AY217,"&lt;&gt;"))</f>
        <v/>
      </c>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16"/>
      <c r="AU217" s="216"/>
      <c r="AV217" s="216"/>
      <c r="AW217" s="216"/>
      <c r="AX217" s="216"/>
      <c r="AY217" s="226"/>
    </row>
    <row r="218" spans="1:51" ht="60" customHeight="1" x14ac:dyDescent="0.35">
      <c r="A218" s="223" t="s">
        <v>4299</v>
      </c>
      <c r="B218" s="211" t="s">
        <v>4300</v>
      </c>
      <c r="C218" s="211" t="s">
        <v>4301</v>
      </c>
      <c r="D218" s="211" t="s">
        <v>3395</v>
      </c>
      <c r="E218" s="211" t="s">
        <v>3183</v>
      </c>
      <c r="F218" s="211" t="s">
        <v>25</v>
      </c>
      <c r="G218" s="211" t="s">
        <v>25</v>
      </c>
      <c r="H218" s="211" t="s">
        <v>4302</v>
      </c>
      <c r="I218" s="211" t="s">
        <v>25</v>
      </c>
      <c r="J218" s="211" t="s">
        <v>4303</v>
      </c>
      <c r="K218" s="214" t="str">
        <f>IF(COUNTIF(L218:AY218,"&lt;&gt;")=0,"",SUMPRODUCT(((Recommendations[ImplStatus]="Implemented")+(Recommendations[ImplStatus]="Compensated"))*ISNUMBER(MATCH(Recommendations[Id],L218:AY218,0)))/COUNTIF(L218:AY218,"&lt;&gt;"))</f>
        <v/>
      </c>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17"/>
      <c r="AU218" s="217"/>
      <c r="AV218" s="217"/>
      <c r="AW218" s="217"/>
      <c r="AX218" s="217"/>
      <c r="AY218" s="227"/>
    </row>
    <row r="219" spans="1:51" ht="60" customHeight="1" x14ac:dyDescent="0.35">
      <c r="A219" s="223" t="s">
        <v>4304</v>
      </c>
      <c r="B219" s="211" t="s">
        <v>4305</v>
      </c>
      <c r="C219" s="211" t="s">
        <v>3188</v>
      </c>
      <c r="D219" s="211" t="s">
        <v>3189</v>
      </c>
      <c r="E219" s="211" t="s">
        <v>25</v>
      </c>
      <c r="F219" s="211" t="s">
        <v>3191</v>
      </c>
      <c r="G219" s="211" t="s">
        <v>25</v>
      </c>
      <c r="H219" s="211" t="s">
        <v>4306</v>
      </c>
      <c r="I219" s="211" t="s">
        <v>25</v>
      </c>
      <c r="J219" s="211" t="s">
        <v>4307</v>
      </c>
      <c r="K219" s="214" t="str">
        <f>IF(COUNTIF(L219:AY219,"&lt;&gt;")=0,"",SUMPRODUCT(((Recommendations[ImplStatus]="Implemented")+(Recommendations[ImplStatus]="Compensated"))*ISNUMBER(MATCH(Recommendations[Id],L219:AY219,0)))/COUNTIF(L219:AY219,"&lt;&gt;"))</f>
        <v/>
      </c>
      <c r="L219" s="217"/>
      <c r="M219" s="217"/>
      <c r="N219" s="217"/>
      <c r="O219" s="217"/>
      <c r="P219" s="217"/>
      <c r="Q219" s="217"/>
      <c r="R219" s="217"/>
      <c r="S219" s="217"/>
      <c r="T219" s="217"/>
      <c r="U219" s="217"/>
      <c r="V219" s="217"/>
      <c r="W219" s="217"/>
      <c r="X219" s="217"/>
      <c r="Y219" s="217"/>
      <c r="Z219" s="217"/>
      <c r="AA219" s="217"/>
      <c r="AB219" s="217"/>
      <c r="AC219" s="217"/>
      <c r="AD219" s="217"/>
      <c r="AE219" s="217"/>
      <c r="AF219" s="217"/>
      <c r="AG219" s="217"/>
      <c r="AH219" s="217"/>
      <c r="AI219" s="217"/>
      <c r="AJ219" s="217"/>
      <c r="AK219" s="217"/>
      <c r="AL219" s="217"/>
      <c r="AM219" s="217"/>
      <c r="AN219" s="217"/>
      <c r="AO219" s="217"/>
      <c r="AP219" s="217"/>
      <c r="AQ219" s="217"/>
      <c r="AR219" s="217"/>
      <c r="AS219" s="217"/>
      <c r="AT219" s="217"/>
      <c r="AU219" s="217"/>
      <c r="AV219" s="217"/>
      <c r="AW219" s="217"/>
      <c r="AX219" s="217"/>
      <c r="AY219" s="227"/>
    </row>
    <row r="220" spans="1:51" ht="60" customHeight="1" outlineLevel="1" x14ac:dyDescent="0.35">
      <c r="A220" s="222" t="s">
        <v>1054</v>
      </c>
      <c r="B220" s="210" t="s">
        <v>4308</v>
      </c>
      <c r="C220" s="210"/>
      <c r="D220" s="210"/>
      <c r="E220" s="210"/>
      <c r="F220" s="210"/>
      <c r="G220" s="210"/>
      <c r="H220" s="210"/>
      <c r="I220" s="210"/>
      <c r="J220" s="210"/>
      <c r="K220" s="213" t="str">
        <f>IF(COUNTIF(L220:AY220,"&lt;&gt;")=0,"",SUMPRODUCT(((Recommendations[ImplStatus]="Implemented")+(Recommendations[ImplStatus]="Compensated"))*ISNUMBER(MATCH(Recommendations[Id],L220:AY220,0)))/COUNTIF(L220:AY220,"&lt;&gt;"))</f>
        <v/>
      </c>
      <c r="L220" s="216"/>
      <c r="M220" s="216"/>
      <c r="N220" s="216"/>
      <c r="O220" s="216"/>
      <c r="P220" s="216"/>
      <c r="Q220" s="216"/>
      <c r="R220" s="216"/>
      <c r="S220" s="216"/>
      <c r="T220" s="216"/>
      <c r="U220" s="216"/>
      <c r="V220" s="216"/>
      <c r="W220" s="216"/>
      <c r="X220" s="216"/>
      <c r="Y220" s="216"/>
      <c r="Z220" s="216"/>
      <c r="AA220" s="216"/>
      <c r="AB220" s="216"/>
      <c r="AC220" s="216"/>
      <c r="AD220" s="216"/>
      <c r="AE220" s="216"/>
      <c r="AF220" s="216"/>
      <c r="AG220" s="216"/>
      <c r="AH220" s="216"/>
      <c r="AI220" s="216"/>
      <c r="AJ220" s="216"/>
      <c r="AK220" s="216"/>
      <c r="AL220" s="216"/>
      <c r="AM220" s="216"/>
      <c r="AN220" s="216"/>
      <c r="AO220" s="216"/>
      <c r="AP220" s="216"/>
      <c r="AQ220" s="216"/>
      <c r="AR220" s="216"/>
      <c r="AS220" s="216"/>
      <c r="AT220" s="216"/>
      <c r="AU220" s="216"/>
      <c r="AV220" s="216"/>
      <c r="AW220" s="216"/>
      <c r="AX220" s="216"/>
      <c r="AY220" s="226"/>
    </row>
    <row r="221" spans="1:51" ht="60" customHeight="1" x14ac:dyDescent="0.35">
      <c r="A221" s="223" t="s">
        <v>4309</v>
      </c>
      <c r="B221" s="211" t="s">
        <v>4310</v>
      </c>
      <c r="C221" s="211" t="s">
        <v>4311</v>
      </c>
      <c r="D221" s="211" t="s">
        <v>4312</v>
      </c>
      <c r="E221" s="211" t="s">
        <v>25</v>
      </c>
      <c r="F221" s="211" t="s">
        <v>25</v>
      </c>
      <c r="G221" s="211" t="s">
        <v>25</v>
      </c>
      <c r="H221" s="211" t="s">
        <v>4313</v>
      </c>
      <c r="I221" s="211" t="s">
        <v>25</v>
      </c>
      <c r="J221" s="211" t="s">
        <v>4314</v>
      </c>
      <c r="K221" s="214">
        <f>IF(COUNTIF(L221:AY221,"&lt;&gt;")=0,"",SUMPRODUCT(((Recommendations[ImplStatus]="Implemented")+(Recommendations[ImplStatus]="Compensated"))*ISNUMBER(MATCH(Recommendations[Id],L221:AY221,0)))/COUNTIF(L221:AY221,"&lt;&gt;"))</f>
        <v>0</v>
      </c>
      <c r="L221" s="217" t="s">
        <v>360</v>
      </c>
      <c r="M221" s="217"/>
      <c r="N221" s="217"/>
      <c r="O221" s="217"/>
      <c r="P221" s="217"/>
      <c r="Q221" s="217"/>
      <c r="R221" s="217"/>
      <c r="S221" s="217"/>
      <c r="T221" s="217"/>
      <c r="U221" s="217"/>
      <c r="V221" s="217"/>
      <c r="W221" s="217"/>
      <c r="X221" s="217"/>
      <c r="Y221" s="217"/>
      <c r="Z221" s="217"/>
      <c r="AA221" s="217"/>
      <c r="AB221" s="217"/>
      <c r="AC221" s="217"/>
      <c r="AD221" s="217"/>
      <c r="AE221" s="217"/>
      <c r="AF221" s="217"/>
      <c r="AG221" s="217"/>
      <c r="AH221" s="217"/>
      <c r="AI221" s="217"/>
      <c r="AJ221" s="217"/>
      <c r="AK221" s="217"/>
      <c r="AL221" s="217"/>
      <c r="AM221" s="217"/>
      <c r="AN221" s="217"/>
      <c r="AO221" s="217"/>
      <c r="AP221" s="217"/>
      <c r="AQ221" s="217"/>
      <c r="AR221" s="217"/>
      <c r="AS221" s="217"/>
      <c r="AT221" s="217"/>
      <c r="AU221" s="217"/>
      <c r="AV221" s="217"/>
      <c r="AW221" s="217"/>
      <c r="AX221" s="217"/>
      <c r="AY221" s="227"/>
    </row>
    <row r="222" spans="1:51" ht="60" customHeight="1" x14ac:dyDescent="0.35">
      <c r="A222" s="223" t="s">
        <v>4315</v>
      </c>
      <c r="B222" s="211" t="s">
        <v>4316</v>
      </c>
      <c r="C222" s="211" t="s">
        <v>4317</v>
      </c>
      <c r="D222" s="211" t="s">
        <v>4318</v>
      </c>
      <c r="E222" s="211" t="s">
        <v>25</v>
      </c>
      <c r="F222" s="211" t="s">
        <v>25</v>
      </c>
      <c r="G222" s="211" t="s">
        <v>25</v>
      </c>
      <c r="H222" s="211" t="s">
        <v>4319</v>
      </c>
      <c r="I222" s="211" t="s">
        <v>25</v>
      </c>
      <c r="J222" s="211" t="s">
        <v>4320</v>
      </c>
      <c r="K222" s="214" t="str">
        <f>IF(COUNTIF(L222:AY222,"&lt;&gt;")=0,"",SUMPRODUCT(((Recommendations[ImplStatus]="Implemented")+(Recommendations[ImplStatus]="Compensated"))*ISNUMBER(MATCH(Recommendations[Id],L222:AY222,0)))/COUNTIF(L222:AY222,"&lt;&gt;"))</f>
        <v/>
      </c>
      <c r="L222" s="217"/>
      <c r="M222" s="217"/>
      <c r="N222" s="217"/>
      <c r="O222" s="217"/>
      <c r="P222" s="217"/>
      <c r="Q222" s="217"/>
      <c r="R222" s="217"/>
      <c r="S222" s="217"/>
      <c r="T222" s="217"/>
      <c r="U222" s="217"/>
      <c r="V222" s="217"/>
      <c r="W222" s="217"/>
      <c r="X222" s="217"/>
      <c r="Y222" s="217"/>
      <c r="Z222" s="217"/>
      <c r="AA222" s="217"/>
      <c r="AB222" s="217"/>
      <c r="AC222" s="217"/>
      <c r="AD222" s="217"/>
      <c r="AE222" s="217"/>
      <c r="AF222" s="217"/>
      <c r="AG222" s="217"/>
      <c r="AH222" s="217"/>
      <c r="AI222" s="217"/>
      <c r="AJ222" s="217"/>
      <c r="AK222" s="217"/>
      <c r="AL222" s="217"/>
      <c r="AM222" s="217"/>
      <c r="AN222" s="217"/>
      <c r="AO222" s="217"/>
      <c r="AP222" s="217"/>
      <c r="AQ222" s="217"/>
      <c r="AR222" s="217"/>
      <c r="AS222" s="217"/>
      <c r="AT222" s="217"/>
      <c r="AU222" s="217"/>
      <c r="AV222" s="217"/>
      <c r="AW222" s="217"/>
      <c r="AX222" s="217"/>
      <c r="AY222" s="227"/>
    </row>
    <row r="223" spans="1:51" ht="60" customHeight="1" x14ac:dyDescent="0.35">
      <c r="A223" s="223" t="s">
        <v>4321</v>
      </c>
      <c r="B223" s="211" t="s">
        <v>4322</v>
      </c>
      <c r="C223" s="211" t="s">
        <v>4323</v>
      </c>
      <c r="D223" s="211" t="s">
        <v>25</v>
      </c>
      <c r="E223" s="211" t="s">
        <v>4324</v>
      </c>
      <c r="F223" s="211" t="s">
        <v>25</v>
      </c>
      <c r="G223" s="211" t="s">
        <v>25</v>
      </c>
      <c r="H223" s="211" t="s">
        <v>4325</v>
      </c>
      <c r="I223" s="211" t="s">
        <v>25</v>
      </c>
      <c r="J223" s="211" t="s">
        <v>4326</v>
      </c>
      <c r="K223" s="214" t="str">
        <f>IF(COUNTIF(L223:AY223,"&lt;&gt;")=0,"",SUMPRODUCT(((Recommendations[ImplStatus]="Implemented")+(Recommendations[ImplStatus]="Compensated"))*ISNUMBER(MATCH(Recommendations[Id],L223:AY223,0)))/COUNTIF(L223:AY223,"&lt;&gt;"))</f>
        <v/>
      </c>
      <c r="L223" s="217"/>
      <c r="M223" s="217"/>
      <c r="N223" s="217"/>
      <c r="O223" s="217"/>
      <c r="P223" s="217"/>
      <c r="Q223" s="217"/>
      <c r="R223" s="217"/>
      <c r="S223" s="217"/>
      <c r="T223" s="217"/>
      <c r="U223" s="217"/>
      <c r="V223" s="217"/>
      <c r="W223" s="217"/>
      <c r="X223" s="217"/>
      <c r="Y223" s="217"/>
      <c r="Z223" s="217"/>
      <c r="AA223" s="217"/>
      <c r="AB223" s="217"/>
      <c r="AC223" s="217"/>
      <c r="AD223" s="217"/>
      <c r="AE223" s="217"/>
      <c r="AF223" s="217"/>
      <c r="AG223" s="217"/>
      <c r="AH223" s="217"/>
      <c r="AI223" s="217"/>
      <c r="AJ223" s="217"/>
      <c r="AK223" s="217"/>
      <c r="AL223" s="217"/>
      <c r="AM223" s="217"/>
      <c r="AN223" s="217"/>
      <c r="AO223" s="217"/>
      <c r="AP223" s="217"/>
      <c r="AQ223" s="217"/>
      <c r="AR223" s="217"/>
      <c r="AS223" s="217"/>
      <c r="AT223" s="217"/>
      <c r="AU223" s="217"/>
      <c r="AV223" s="217"/>
      <c r="AW223" s="217"/>
      <c r="AX223" s="217"/>
      <c r="AY223" s="227"/>
    </row>
    <row r="224" spans="1:51" ht="60" customHeight="1" x14ac:dyDescent="0.35">
      <c r="A224" s="223" t="s">
        <v>4327</v>
      </c>
      <c r="B224" s="211" t="s">
        <v>4328</v>
      </c>
      <c r="C224" s="211" t="s">
        <v>4329</v>
      </c>
      <c r="D224" s="211" t="s">
        <v>25</v>
      </c>
      <c r="E224" s="211" t="s">
        <v>25</v>
      </c>
      <c r="F224" s="211" t="s">
        <v>25</v>
      </c>
      <c r="G224" s="211" t="s">
        <v>25</v>
      </c>
      <c r="H224" s="211" t="s">
        <v>4330</v>
      </c>
      <c r="I224" s="211" t="s">
        <v>25</v>
      </c>
      <c r="J224" s="211" t="s">
        <v>4331</v>
      </c>
      <c r="K224" s="214">
        <f>IF(COUNTIF(L224:AY224,"&lt;&gt;")=0,"",SUMPRODUCT(((Recommendations[ImplStatus]="Implemented")+(Recommendations[ImplStatus]="Compensated"))*ISNUMBER(MATCH(Recommendations[Id],L224:AY224,0)))/COUNTIF(L224:AY224,"&lt;&gt;"))</f>
        <v>0</v>
      </c>
      <c r="L224" s="217" t="s">
        <v>371</v>
      </c>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17"/>
      <c r="AU224" s="217"/>
      <c r="AV224" s="217"/>
      <c r="AW224" s="217"/>
      <c r="AX224" s="217"/>
      <c r="AY224" s="227"/>
    </row>
    <row r="225" spans="1:51" ht="60" customHeight="1" x14ac:dyDescent="0.35">
      <c r="A225" s="223" t="s">
        <v>4332</v>
      </c>
      <c r="B225" s="211" t="s">
        <v>4333</v>
      </c>
      <c r="C225" s="211" t="s">
        <v>4334</v>
      </c>
      <c r="D225" s="211" t="s">
        <v>25</v>
      </c>
      <c r="E225" s="211" t="s">
        <v>25</v>
      </c>
      <c r="F225" s="211" t="s">
        <v>25</v>
      </c>
      <c r="G225" s="211" t="s">
        <v>25</v>
      </c>
      <c r="H225" s="211" t="s">
        <v>4335</v>
      </c>
      <c r="I225" s="211" t="s">
        <v>25</v>
      </c>
      <c r="J225" s="211" t="s">
        <v>25</v>
      </c>
      <c r="K225" s="214" t="str">
        <f>IF(COUNTIF(L225:AY225,"&lt;&gt;")=0,"",SUMPRODUCT(((Recommendations[ImplStatus]="Implemented")+(Recommendations[ImplStatus]="Compensated"))*ISNUMBER(MATCH(Recommendations[Id],L225:AY225,0)))/COUNTIF(L225:AY225,"&lt;&gt;"))</f>
        <v/>
      </c>
      <c r="L225" s="217"/>
      <c r="M225" s="217"/>
      <c r="N225" s="217"/>
      <c r="O225" s="217"/>
      <c r="P225" s="217"/>
      <c r="Q225" s="217"/>
      <c r="R225" s="217"/>
      <c r="S225" s="217"/>
      <c r="T225" s="217"/>
      <c r="U225" s="217"/>
      <c r="V225" s="217"/>
      <c r="W225" s="217"/>
      <c r="X225" s="217"/>
      <c r="Y225" s="217"/>
      <c r="Z225" s="217"/>
      <c r="AA225" s="217"/>
      <c r="AB225" s="217"/>
      <c r="AC225" s="217"/>
      <c r="AD225" s="217"/>
      <c r="AE225" s="217"/>
      <c r="AF225" s="217"/>
      <c r="AG225" s="217"/>
      <c r="AH225" s="217"/>
      <c r="AI225" s="217"/>
      <c r="AJ225" s="217"/>
      <c r="AK225" s="217"/>
      <c r="AL225" s="217"/>
      <c r="AM225" s="217"/>
      <c r="AN225" s="217"/>
      <c r="AO225" s="217"/>
      <c r="AP225" s="217"/>
      <c r="AQ225" s="217"/>
      <c r="AR225" s="217"/>
      <c r="AS225" s="217"/>
      <c r="AT225" s="217"/>
      <c r="AU225" s="217"/>
      <c r="AV225" s="217"/>
      <c r="AW225" s="217"/>
      <c r="AX225" s="217"/>
      <c r="AY225" s="227"/>
    </row>
    <row r="226" spans="1:51" ht="60" customHeight="1" x14ac:dyDescent="0.35">
      <c r="A226" s="223" t="s">
        <v>4336</v>
      </c>
      <c r="B226" s="211" t="s">
        <v>4337</v>
      </c>
      <c r="C226" s="211" t="s">
        <v>4338</v>
      </c>
      <c r="D226" s="211" t="s">
        <v>25</v>
      </c>
      <c r="E226" s="211" t="s">
        <v>25</v>
      </c>
      <c r="F226" s="211" t="s">
        <v>25</v>
      </c>
      <c r="G226" s="211" t="s">
        <v>25</v>
      </c>
      <c r="H226" s="211" t="s">
        <v>4339</v>
      </c>
      <c r="I226" s="211" t="s">
        <v>25</v>
      </c>
      <c r="J226" s="211" t="s">
        <v>4340</v>
      </c>
      <c r="K226" s="214" t="str">
        <f>IF(COUNTIF(L226:AY226,"&lt;&gt;")=0,"",SUMPRODUCT(((Recommendations[ImplStatus]="Implemented")+(Recommendations[ImplStatus]="Compensated"))*ISNUMBER(MATCH(Recommendations[Id],L226:AY226,0)))/COUNTIF(L226:AY226,"&lt;&gt;"))</f>
        <v/>
      </c>
      <c r="L226" s="217"/>
      <c r="M226" s="217"/>
      <c r="N226" s="217"/>
      <c r="O226" s="217"/>
      <c r="P226" s="217"/>
      <c r="Q226" s="217"/>
      <c r="R226" s="217"/>
      <c r="S226" s="217"/>
      <c r="T226" s="217"/>
      <c r="U226" s="217"/>
      <c r="V226" s="217"/>
      <c r="W226" s="217"/>
      <c r="X226" s="217"/>
      <c r="Y226" s="217"/>
      <c r="Z226" s="217"/>
      <c r="AA226" s="217"/>
      <c r="AB226" s="217"/>
      <c r="AC226" s="217"/>
      <c r="AD226" s="217"/>
      <c r="AE226" s="217"/>
      <c r="AF226" s="217"/>
      <c r="AG226" s="217"/>
      <c r="AH226" s="217"/>
      <c r="AI226" s="217"/>
      <c r="AJ226" s="217"/>
      <c r="AK226" s="217"/>
      <c r="AL226" s="217"/>
      <c r="AM226" s="217"/>
      <c r="AN226" s="217"/>
      <c r="AO226" s="217"/>
      <c r="AP226" s="217"/>
      <c r="AQ226" s="217"/>
      <c r="AR226" s="217"/>
      <c r="AS226" s="217"/>
      <c r="AT226" s="217"/>
      <c r="AU226" s="217"/>
      <c r="AV226" s="217"/>
      <c r="AW226" s="217"/>
      <c r="AX226" s="217"/>
      <c r="AY226" s="227"/>
    </row>
    <row r="227" spans="1:51" ht="60" customHeight="1" x14ac:dyDescent="0.35">
      <c r="A227" s="223" t="s">
        <v>4341</v>
      </c>
      <c r="B227" s="211" t="s">
        <v>4342</v>
      </c>
      <c r="C227" s="211" t="s">
        <v>4343</v>
      </c>
      <c r="D227" s="211" t="s">
        <v>25</v>
      </c>
      <c r="E227" s="211" t="s">
        <v>25</v>
      </c>
      <c r="F227" s="211" t="s">
        <v>25</v>
      </c>
      <c r="G227" s="211" t="s">
        <v>25</v>
      </c>
      <c r="H227" s="211" t="s">
        <v>4344</v>
      </c>
      <c r="I227" s="211" t="s">
        <v>25</v>
      </c>
      <c r="J227" s="211" t="s">
        <v>4345</v>
      </c>
      <c r="K227" s="214">
        <f>IF(COUNTIF(L227:AY227,"&lt;&gt;")=0,"",SUMPRODUCT(((Recommendations[ImplStatus]="Implemented")+(Recommendations[ImplStatus]="Compensated"))*ISNUMBER(MATCH(Recommendations[Id],L227:AY227,0)))/COUNTIF(L227:AY227,"&lt;&gt;"))</f>
        <v>0</v>
      </c>
      <c r="L227" s="217" t="s">
        <v>360</v>
      </c>
      <c r="M227" s="217"/>
      <c r="N227" s="217"/>
      <c r="O227" s="217"/>
      <c r="P227" s="217"/>
      <c r="Q227" s="217"/>
      <c r="R227" s="217"/>
      <c r="S227" s="217"/>
      <c r="T227" s="217"/>
      <c r="U227" s="217"/>
      <c r="V227" s="217"/>
      <c r="W227" s="217"/>
      <c r="X227" s="217"/>
      <c r="Y227" s="217"/>
      <c r="Z227" s="217"/>
      <c r="AA227" s="217"/>
      <c r="AB227" s="217"/>
      <c r="AC227" s="217"/>
      <c r="AD227" s="217"/>
      <c r="AE227" s="217"/>
      <c r="AF227" s="217"/>
      <c r="AG227" s="217"/>
      <c r="AH227" s="217"/>
      <c r="AI227" s="217"/>
      <c r="AJ227" s="217"/>
      <c r="AK227" s="217"/>
      <c r="AL227" s="217"/>
      <c r="AM227" s="217"/>
      <c r="AN227" s="217"/>
      <c r="AO227" s="217"/>
      <c r="AP227" s="217"/>
      <c r="AQ227" s="217"/>
      <c r="AR227" s="217"/>
      <c r="AS227" s="217"/>
      <c r="AT227" s="217"/>
      <c r="AU227" s="217"/>
      <c r="AV227" s="217"/>
      <c r="AW227" s="217"/>
      <c r="AX227" s="217"/>
      <c r="AY227" s="227"/>
    </row>
    <row r="228" spans="1:51" ht="60" customHeight="1" x14ac:dyDescent="0.35">
      <c r="A228" s="223" t="s">
        <v>4346</v>
      </c>
      <c r="B228" s="211" t="s">
        <v>4347</v>
      </c>
      <c r="C228" s="211" t="s">
        <v>4348</v>
      </c>
      <c r="D228" s="211" t="s">
        <v>25</v>
      </c>
      <c r="E228" s="211" t="s">
        <v>25</v>
      </c>
      <c r="F228" s="211" t="s">
        <v>25</v>
      </c>
      <c r="G228" s="211" t="s">
        <v>25</v>
      </c>
      <c r="H228" s="211" t="s">
        <v>4349</v>
      </c>
      <c r="I228" s="211" t="s">
        <v>25</v>
      </c>
      <c r="J228" s="211" t="s">
        <v>4350</v>
      </c>
      <c r="K228" s="214" t="str">
        <f>IF(COUNTIF(L228:AY228,"&lt;&gt;")=0,"",SUMPRODUCT(((Recommendations[ImplStatus]="Implemented")+(Recommendations[ImplStatus]="Compensated"))*ISNUMBER(MATCH(Recommendations[Id],L228:AY228,0)))/COUNTIF(L228:AY228,"&lt;&gt;"))</f>
        <v/>
      </c>
      <c r="L228" s="217"/>
      <c r="M228" s="217"/>
      <c r="N228" s="217"/>
      <c r="O228" s="217"/>
      <c r="P228" s="217"/>
      <c r="Q228" s="217"/>
      <c r="R228" s="217"/>
      <c r="S228" s="217"/>
      <c r="T228" s="217"/>
      <c r="U228" s="217"/>
      <c r="V228" s="217"/>
      <c r="W228" s="217"/>
      <c r="X228" s="217"/>
      <c r="Y228" s="217"/>
      <c r="Z228" s="217"/>
      <c r="AA228" s="217"/>
      <c r="AB228" s="217"/>
      <c r="AC228" s="217"/>
      <c r="AD228" s="217"/>
      <c r="AE228" s="217"/>
      <c r="AF228" s="217"/>
      <c r="AG228" s="217"/>
      <c r="AH228" s="217"/>
      <c r="AI228" s="217"/>
      <c r="AJ228" s="217"/>
      <c r="AK228" s="217"/>
      <c r="AL228" s="217"/>
      <c r="AM228" s="217"/>
      <c r="AN228" s="217"/>
      <c r="AO228" s="217"/>
      <c r="AP228" s="217"/>
      <c r="AQ228" s="217"/>
      <c r="AR228" s="217"/>
      <c r="AS228" s="217"/>
      <c r="AT228" s="217"/>
      <c r="AU228" s="217"/>
      <c r="AV228" s="217"/>
      <c r="AW228" s="217"/>
      <c r="AX228" s="217"/>
      <c r="AY228" s="227"/>
    </row>
    <row r="229" spans="1:51" ht="60" customHeight="1" x14ac:dyDescent="0.35">
      <c r="A229" s="223" t="s">
        <v>4351</v>
      </c>
      <c r="B229" s="211" t="s">
        <v>4352</v>
      </c>
      <c r="C229" s="211" t="s">
        <v>4353</v>
      </c>
      <c r="D229" s="211" t="s">
        <v>25</v>
      </c>
      <c r="E229" s="211" t="s">
        <v>25</v>
      </c>
      <c r="F229" s="211" t="s">
        <v>25</v>
      </c>
      <c r="G229" s="211" t="s">
        <v>25</v>
      </c>
      <c r="H229" s="211" t="s">
        <v>4354</v>
      </c>
      <c r="I229" s="211" t="s">
        <v>25</v>
      </c>
      <c r="J229" s="211" t="s">
        <v>4355</v>
      </c>
      <c r="K229" s="214" t="str">
        <f>IF(COUNTIF(L229:AY229,"&lt;&gt;")=0,"",SUMPRODUCT(((Recommendations[ImplStatus]="Implemented")+(Recommendations[ImplStatus]="Compensated"))*ISNUMBER(MATCH(Recommendations[Id],L229:AY229,0)))/COUNTIF(L229:AY229,"&lt;&gt;"))</f>
        <v/>
      </c>
      <c r="L229" s="217"/>
      <c r="M229" s="217"/>
      <c r="N229" s="217"/>
      <c r="O229" s="217"/>
      <c r="P229" s="217"/>
      <c r="Q229" s="217"/>
      <c r="R229" s="217"/>
      <c r="S229" s="217"/>
      <c r="T229" s="217"/>
      <c r="U229" s="217"/>
      <c r="V229" s="217"/>
      <c r="W229" s="217"/>
      <c r="X229" s="217"/>
      <c r="Y229" s="217"/>
      <c r="Z229" s="217"/>
      <c r="AA229" s="217"/>
      <c r="AB229" s="217"/>
      <c r="AC229" s="217"/>
      <c r="AD229" s="217"/>
      <c r="AE229" s="217"/>
      <c r="AF229" s="217"/>
      <c r="AG229" s="217"/>
      <c r="AH229" s="217"/>
      <c r="AI229" s="217"/>
      <c r="AJ229" s="217"/>
      <c r="AK229" s="217"/>
      <c r="AL229" s="217"/>
      <c r="AM229" s="217"/>
      <c r="AN229" s="217"/>
      <c r="AO229" s="217"/>
      <c r="AP229" s="217"/>
      <c r="AQ229" s="217"/>
      <c r="AR229" s="217"/>
      <c r="AS229" s="217"/>
      <c r="AT229" s="217"/>
      <c r="AU229" s="217"/>
      <c r="AV229" s="217"/>
      <c r="AW229" s="217"/>
      <c r="AX229" s="217"/>
      <c r="AY229" s="227"/>
    </row>
    <row r="230" spans="1:51" ht="60" customHeight="1" outlineLevel="1" x14ac:dyDescent="0.35">
      <c r="A230" s="222" t="s">
        <v>1058</v>
      </c>
      <c r="B230" s="210" t="s">
        <v>4356</v>
      </c>
      <c r="C230" s="210"/>
      <c r="D230" s="210"/>
      <c r="E230" s="210"/>
      <c r="F230" s="210"/>
      <c r="G230" s="210"/>
      <c r="H230" s="210"/>
      <c r="I230" s="210"/>
      <c r="J230" s="210"/>
      <c r="K230" s="213" t="str">
        <f>IF(COUNTIF(L230:AY230,"&lt;&gt;")=0,"",SUMPRODUCT(((Recommendations[ImplStatus]="Implemented")+(Recommendations[ImplStatus]="Compensated"))*ISNUMBER(MATCH(Recommendations[Id],L230:AY230,0)))/COUNTIF(L230:AY230,"&lt;&gt;"))</f>
        <v/>
      </c>
      <c r="L230" s="216"/>
      <c r="M230" s="216"/>
      <c r="N230" s="216"/>
      <c r="O230" s="216"/>
      <c r="P230" s="216"/>
      <c r="Q230" s="216"/>
      <c r="R230" s="216"/>
      <c r="S230" s="216"/>
      <c r="T230" s="216"/>
      <c r="U230" s="216"/>
      <c r="V230" s="216"/>
      <c r="W230" s="216"/>
      <c r="X230" s="216"/>
      <c r="Y230" s="216"/>
      <c r="Z230" s="216"/>
      <c r="AA230" s="216"/>
      <c r="AB230" s="216"/>
      <c r="AC230" s="216"/>
      <c r="AD230" s="216"/>
      <c r="AE230" s="216"/>
      <c r="AF230" s="216"/>
      <c r="AG230" s="216"/>
      <c r="AH230" s="216"/>
      <c r="AI230" s="216"/>
      <c r="AJ230" s="216"/>
      <c r="AK230" s="216"/>
      <c r="AL230" s="216"/>
      <c r="AM230" s="216"/>
      <c r="AN230" s="216"/>
      <c r="AO230" s="216"/>
      <c r="AP230" s="216"/>
      <c r="AQ230" s="216"/>
      <c r="AR230" s="216"/>
      <c r="AS230" s="216"/>
      <c r="AT230" s="216"/>
      <c r="AU230" s="216"/>
      <c r="AV230" s="216"/>
      <c r="AW230" s="216"/>
      <c r="AX230" s="216"/>
      <c r="AY230" s="226"/>
    </row>
    <row r="231" spans="1:51" ht="60" customHeight="1" x14ac:dyDescent="0.35">
      <c r="A231" s="223" t="s">
        <v>4357</v>
      </c>
      <c r="B231" s="211" t="s">
        <v>4358</v>
      </c>
      <c r="C231" s="211" t="s">
        <v>4359</v>
      </c>
      <c r="D231" s="211" t="s">
        <v>4360</v>
      </c>
      <c r="E231" s="211" t="s">
        <v>25</v>
      </c>
      <c r="F231" s="211" t="s">
        <v>25</v>
      </c>
      <c r="G231" s="211" t="s">
        <v>25</v>
      </c>
      <c r="H231" s="211" t="s">
        <v>4361</v>
      </c>
      <c r="I231" s="211" t="s">
        <v>25</v>
      </c>
      <c r="J231" s="211" t="s">
        <v>4362</v>
      </c>
      <c r="K231" s="214">
        <f>IF(COUNTIF(L231:AY231,"&lt;&gt;")=0,"",SUMPRODUCT(((Recommendations[ImplStatus]="Implemented")+(Recommendations[ImplStatus]="Compensated"))*ISNUMBER(MATCH(Recommendations[Id],L231:AY231,0)))/COUNTIF(L231:AY231,"&lt;&gt;"))</f>
        <v>0</v>
      </c>
      <c r="L231" s="217" t="s">
        <v>100</v>
      </c>
      <c r="M231" s="217" t="s">
        <v>177</v>
      </c>
      <c r="N231" s="217" t="s">
        <v>183</v>
      </c>
      <c r="O231" s="217" t="s">
        <v>189</v>
      </c>
      <c r="P231" s="217" t="s">
        <v>196</v>
      </c>
      <c r="Q231" s="217" t="s">
        <v>221</v>
      </c>
      <c r="R231" s="217" t="s">
        <v>371</v>
      </c>
      <c r="S231" s="217"/>
      <c r="T231" s="217"/>
      <c r="U231" s="217"/>
      <c r="V231" s="217"/>
      <c r="W231" s="217"/>
      <c r="X231" s="217"/>
      <c r="Y231" s="217"/>
      <c r="Z231" s="217"/>
      <c r="AA231" s="217"/>
      <c r="AB231" s="217"/>
      <c r="AC231" s="217"/>
      <c r="AD231" s="217"/>
      <c r="AE231" s="217"/>
      <c r="AF231" s="217"/>
      <c r="AG231" s="217"/>
      <c r="AH231" s="217"/>
      <c r="AI231" s="217"/>
      <c r="AJ231" s="217"/>
      <c r="AK231" s="217"/>
      <c r="AL231" s="217"/>
      <c r="AM231" s="217"/>
      <c r="AN231" s="217"/>
      <c r="AO231" s="217"/>
      <c r="AP231" s="217"/>
      <c r="AQ231" s="217"/>
      <c r="AR231" s="217"/>
      <c r="AS231" s="217"/>
      <c r="AT231" s="217"/>
      <c r="AU231" s="217"/>
      <c r="AV231" s="217"/>
      <c r="AW231" s="217"/>
      <c r="AX231" s="217"/>
      <c r="AY231" s="227"/>
    </row>
    <row r="232" spans="1:51" ht="60" customHeight="1" x14ac:dyDescent="0.35">
      <c r="A232" s="223" t="s">
        <v>4363</v>
      </c>
      <c r="B232" s="211" t="s">
        <v>4364</v>
      </c>
      <c r="C232" s="211" t="s">
        <v>4365</v>
      </c>
      <c r="D232" s="211" t="s">
        <v>4366</v>
      </c>
      <c r="E232" s="211" t="s">
        <v>25</v>
      </c>
      <c r="F232" s="211" t="s">
        <v>25</v>
      </c>
      <c r="G232" s="211" t="s">
        <v>25</v>
      </c>
      <c r="H232" s="211" t="s">
        <v>4367</v>
      </c>
      <c r="I232" s="211" t="s">
        <v>25</v>
      </c>
      <c r="J232" s="211" t="s">
        <v>4368</v>
      </c>
      <c r="K232" s="214" t="str">
        <f>IF(COUNTIF(L232:AY232,"&lt;&gt;")=0,"",SUMPRODUCT(((Recommendations[ImplStatus]="Implemented")+(Recommendations[ImplStatus]="Compensated"))*ISNUMBER(MATCH(Recommendations[Id],L232:AY232,0)))/COUNTIF(L232:AY232,"&lt;&gt;"))</f>
        <v/>
      </c>
      <c r="L232" s="217"/>
      <c r="M232" s="217"/>
      <c r="N232" s="217"/>
      <c r="O232" s="217"/>
      <c r="P232" s="217"/>
      <c r="Q232" s="217"/>
      <c r="R232" s="217"/>
      <c r="S232" s="217"/>
      <c r="T232" s="217"/>
      <c r="U232" s="217"/>
      <c r="V232" s="217"/>
      <c r="W232" s="217"/>
      <c r="X232" s="217"/>
      <c r="Y232" s="217"/>
      <c r="Z232" s="217"/>
      <c r="AA232" s="217"/>
      <c r="AB232" s="217"/>
      <c r="AC232" s="217"/>
      <c r="AD232" s="217"/>
      <c r="AE232" s="217"/>
      <c r="AF232" s="217"/>
      <c r="AG232" s="217"/>
      <c r="AH232" s="217"/>
      <c r="AI232" s="217"/>
      <c r="AJ232" s="217"/>
      <c r="AK232" s="217"/>
      <c r="AL232" s="217"/>
      <c r="AM232" s="217"/>
      <c r="AN232" s="217"/>
      <c r="AO232" s="217"/>
      <c r="AP232" s="217"/>
      <c r="AQ232" s="217"/>
      <c r="AR232" s="217"/>
      <c r="AS232" s="217"/>
      <c r="AT232" s="217"/>
      <c r="AU232" s="217"/>
      <c r="AV232" s="217"/>
      <c r="AW232" s="217"/>
      <c r="AX232" s="217"/>
      <c r="AY232" s="227"/>
    </row>
    <row r="233" spans="1:51" ht="60" customHeight="1" x14ac:dyDescent="0.35">
      <c r="A233" s="223" t="s">
        <v>4369</v>
      </c>
      <c r="B233" s="211" t="s">
        <v>4370</v>
      </c>
      <c r="C233" s="211" t="s">
        <v>4371</v>
      </c>
      <c r="D233" s="211" t="s">
        <v>4372</v>
      </c>
      <c r="E233" s="211" t="s">
        <v>25</v>
      </c>
      <c r="F233" s="211" t="s">
        <v>25</v>
      </c>
      <c r="G233" s="211" t="s">
        <v>25</v>
      </c>
      <c r="H233" s="211" t="s">
        <v>4373</v>
      </c>
      <c r="I233" s="211" t="s">
        <v>25</v>
      </c>
      <c r="J233" s="211" t="s">
        <v>4374</v>
      </c>
      <c r="K233" s="214" t="str">
        <f>IF(COUNTIF(L233:AY233,"&lt;&gt;")=0,"",SUMPRODUCT(((Recommendations[ImplStatus]="Implemented")+(Recommendations[ImplStatus]="Compensated"))*ISNUMBER(MATCH(Recommendations[Id],L233:AY233,0)))/COUNTIF(L233:AY233,"&lt;&gt;"))</f>
        <v/>
      </c>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c r="AQ233" s="217"/>
      <c r="AR233" s="217"/>
      <c r="AS233" s="217"/>
      <c r="AT233" s="217"/>
      <c r="AU233" s="217"/>
      <c r="AV233" s="217"/>
      <c r="AW233" s="217"/>
      <c r="AX233" s="217"/>
      <c r="AY233" s="227"/>
    </row>
    <row r="234" spans="1:51" ht="60" customHeight="1" x14ac:dyDescent="0.35">
      <c r="A234" s="223" t="s">
        <v>4375</v>
      </c>
      <c r="B234" s="211" t="s">
        <v>4376</v>
      </c>
      <c r="C234" s="211" t="s">
        <v>4377</v>
      </c>
      <c r="D234" s="211" t="s">
        <v>4378</v>
      </c>
      <c r="E234" s="211" t="s">
        <v>25</v>
      </c>
      <c r="F234" s="211" t="s">
        <v>25</v>
      </c>
      <c r="G234" s="211" t="s">
        <v>25</v>
      </c>
      <c r="H234" s="211" t="s">
        <v>4379</v>
      </c>
      <c r="I234" s="211" t="s">
        <v>25</v>
      </c>
      <c r="J234" s="211" t="s">
        <v>4380</v>
      </c>
      <c r="K234" s="214">
        <f>IF(COUNTIF(L234:AY234,"&lt;&gt;")=0,"",SUMPRODUCT(((Recommendations[ImplStatus]="Implemented")+(Recommendations[ImplStatus]="Compensated"))*ISNUMBER(MATCH(Recommendations[Id],L234:AY234,0)))/COUNTIF(L234:AY234,"&lt;&gt;"))</f>
        <v>0</v>
      </c>
      <c r="L234" s="217" t="s">
        <v>177</v>
      </c>
      <c r="M234" s="217" t="s">
        <v>196</v>
      </c>
      <c r="N234" s="217"/>
      <c r="O234" s="217"/>
      <c r="P234" s="217"/>
      <c r="Q234" s="217"/>
      <c r="R234" s="217"/>
      <c r="S234" s="217"/>
      <c r="T234" s="217"/>
      <c r="U234" s="217"/>
      <c r="V234" s="217"/>
      <c r="W234" s="217"/>
      <c r="X234" s="217"/>
      <c r="Y234" s="217"/>
      <c r="Z234" s="217"/>
      <c r="AA234" s="217"/>
      <c r="AB234" s="217"/>
      <c r="AC234" s="217"/>
      <c r="AD234" s="217"/>
      <c r="AE234" s="217"/>
      <c r="AF234" s="217"/>
      <c r="AG234" s="217"/>
      <c r="AH234" s="217"/>
      <c r="AI234" s="217"/>
      <c r="AJ234" s="217"/>
      <c r="AK234" s="217"/>
      <c r="AL234" s="217"/>
      <c r="AM234" s="217"/>
      <c r="AN234" s="217"/>
      <c r="AO234" s="217"/>
      <c r="AP234" s="217"/>
      <c r="AQ234" s="217"/>
      <c r="AR234" s="217"/>
      <c r="AS234" s="217"/>
      <c r="AT234" s="217"/>
      <c r="AU234" s="217"/>
      <c r="AV234" s="217"/>
      <c r="AW234" s="217"/>
      <c r="AX234" s="217"/>
      <c r="AY234" s="227"/>
    </row>
    <row r="235" spans="1:51" ht="60" customHeight="1" outlineLevel="1" x14ac:dyDescent="0.35">
      <c r="A235" s="222" t="s">
        <v>1062</v>
      </c>
      <c r="B235" s="210" t="s">
        <v>4381</v>
      </c>
      <c r="C235" s="210"/>
      <c r="D235" s="210"/>
      <c r="E235" s="210"/>
      <c r="F235" s="210"/>
      <c r="G235" s="210"/>
      <c r="H235" s="210"/>
      <c r="I235" s="210"/>
      <c r="J235" s="210"/>
      <c r="K235" s="213" t="str">
        <f>IF(COUNTIF(L235:AY235,"&lt;&gt;")=0,"",SUMPRODUCT(((Recommendations[ImplStatus]="Implemented")+(Recommendations[ImplStatus]="Compensated"))*ISNUMBER(MATCH(Recommendations[Id],L235:AY235,0)))/COUNTIF(L235:AY235,"&lt;&gt;"))</f>
        <v/>
      </c>
      <c r="L235" s="216"/>
      <c r="M235" s="216"/>
      <c r="N235" s="216"/>
      <c r="O235" s="216"/>
      <c r="P235" s="216"/>
      <c r="Q235" s="216"/>
      <c r="R235" s="216"/>
      <c r="S235" s="216"/>
      <c r="T235" s="216"/>
      <c r="U235" s="216"/>
      <c r="V235" s="216"/>
      <c r="W235" s="216"/>
      <c r="X235" s="216"/>
      <c r="Y235" s="216"/>
      <c r="Z235" s="216"/>
      <c r="AA235" s="216"/>
      <c r="AB235" s="216"/>
      <c r="AC235" s="216"/>
      <c r="AD235" s="216"/>
      <c r="AE235" s="216"/>
      <c r="AF235" s="216"/>
      <c r="AG235" s="216"/>
      <c r="AH235" s="216"/>
      <c r="AI235" s="216"/>
      <c r="AJ235" s="216"/>
      <c r="AK235" s="216"/>
      <c r="AL235" s="216"/>
      <c r="AM235" s="216"/>
      <c r="AN235" s="216"/>
      <c r="AO235" s="216"/>
      <c r="AP235" s="216"/>
      <c r="AQ235" s="216"/>
      <c r="AR235" s="216"/>
      <c r="AS235" s="216"/>
      <c r="AT235" s="216"/>
      <c r="AU235" s="216"/>
      <c r="AV235" s="216"/>
      <c r="AW235" s="216"/>
      <c r="AX235" s="216"/>
      <c r="AY235" s="226"/>
    </row>
    <row r="236" spans="1:51" ht="60" customHeight="1" x14ac:dyDescent="0.35">
      <c r="A236" s="223" t="s">
        <v>4382</v>
      </c>
      <c r="B236" s="211" t="s">
        <v>4383</v>
      </c>
      <c r="C236" s="211" t="s">
        <v>4384</v>
      </c>
      <c r="D236" s="211" t="s">
        <v>4385</v>
      </c>
      <c r="E236" s="211" t="s">
        <v>25</v>
      </c>
      <c r="F236" s="211" t="s">
        <v>25</v>
      </c>
      <c r="G236" s="211" t="s">
        <v>25</v>
      </c>
      <c r="H236" s="211" t="s">
        <v>4386</v>
      </c>
      <c r="I236" s="211" t="s">
        <v>25</v>
      </c>
      <c r="J236" s="211" t="s">
        <v>4387</v>
      </c>
      <c r="K236" s="214" t="str">
        <f>IF(COUNTIF(L236:AY236,"&lt;&gt;")=0,"",SUMPRODUCT(((Recommendations[ImplStatus]="Implemented")+(Recommendations[ImplStatus]="Compensated"))*ISNUMBER(MATCH(Recommendations[Id],L236:AY236,0)))/COUNTIF(L236:AY236,"&lt;&gt;"))</f>
        <v/>
      </c>
      <c r="L236" s="217"/>
      <c r="M236" s="217"/>
      <c r="N236" s="217"/>
      <c r="O236" s="217"/>
      <c r="P236" s="217"/>
      <c r="Q236" s="217"/>
      <c r="R236" s="217"/>
      <c r="S236" s="217"/>
      <c r="T236" s="217"/>
      <c r="U236" s="217"/>
      <c r="V236" s="217"/>
      <c r="W236" s="217"/>
      <c r="X236" s="217"/>
      <c r="Y236" s="217"/>
      <c r="Z236" s="217"/>
      <c r="AA236" s="217"/>
      <c r="AB236" s="217"/>
      <c r="AC236" s="217"/>
      <c r="AD236" s="217"/>
      <c r="AE236" s="217"/>
      <c r="AF236" s="217"/>
      <c r="AG236" s="217"/>
      <c r="AH236" s="217"/>
      <c r="AI236" s="217"/>
      <c r="AJ236" s="217"/>
      <c r="AK236" s="217"/>
      <c r="AL236" s="217"/>
      <c r="AM236" s="217"/>
      <c r="AN236" s="217"/>
      <c r="AO236" s="217"/>
      <c r="AP236" s="217"/>
      <c r="AQ236" s="217"/>
      <c r="AR236" s="217"/>
      <c r="AS236" s="217"/>
      <c r="AT236" s="217"/>
      <c r="AU236" s="217"/>
      <c r="AV236" s="217"/>
      <c r="AW236" s="217"/>
      <c r="AX236" s="217"/>
      <c r="AY236" s="227"/>
    </row>
    <row r="237" spans="1:51" ht="60" customHeight="1" x14ac:dyDescent="0.35">
      <c r="A237" s="223" t="s">
        <v>4388</v>
      </c>
      <c r="B237" s="211" t="s">
        <v>4389</v>
      </c>
      <c r="C237" s="211" t="s">
        <v>4390</v>
      </c>
      <c r="D237" s="211" t="s">
        <v>4391</v>
      </c>
      <c r="E237" s="211" t="s">
        <v>25</v>
      </c>
      <c r="F237" s="211" t="s">
        <v>25</v>
      </c>
      <c r="G237" s="211" t="s">
        <v>4392</v>
      </c>
      <c r="H237" s="211" t="s">
        <v>4393</v>
      </c>
      <c r="I237" s="211" t="s">
        <v>3623</v>
      </c>
      <c r="J237" s="211" t="s">
        <v>4394</v>
      </c>
      <c r="K237" s="214">
        <f>IF(COUNTIF(L237:AY237,"&lt;&gt;")=0,"",SUMPRODUCT(((Recommendations[ImplStatus]="Implemented")+(Recommendations[ImplStatus]="Compensated"))*ISNUMBER(MATCH(Recommendations[Id],L237:AY237,0)))/COUNTIF(L237:AY237,"&lt;&gt;"))</f>
        <v>0</v>
      </c>
      <c r="L237" s="217" t="s">
        <v>177</v>
      </c>
      <c r="M237" s="217" t="s">
        <v>183</v>
      </c>
      <c r="N237" s="217" t="s">
        <v>189</v>
      </c>
      <c r="O237" s="217" t="s">
        <v>196</v>
      </c>
      <c r="P237" s="217" t="s">
        <v>221</v>
      </c>
      <c r="Q237" s="217" t="s">
        <v>343</v>
      </c>
      <c r="R237" s="217"/>
      <c r="S237" s="217"/>
      <c r="T237" s="217"/>
      <c r="U237" s="217"/>
      <c r="V237" s="217"/>
      <c r="W237" s="217"/>
      <c r="X237" s="217"/>
      <c r="Y237" s="217"/>
      <c r="Z237" s="217"/>
      <c r="AA237" s="217"/>
      <c r="AB237" s="217"/>
      <c r="AC237" s="217"/>
      <c r="AD237" s="217"/>
      <c r="AE237" s="217"/>
      <c r="AF237" s="217"/>
      <c r="AG237" s="217"/>
      <c r="AH237" s="217"/>
      <c r="AI237" s="217"/>
      <c r="AJ237" s="217"/>
      <c r="AK237" s="217"/>
      <c r="AL237" s="217"/>
      <c r="AM237" s="217"/>
      <c r="AN237" s="217"/>
      <c r="AO237" s="217"/>
      <c r="AP237" s="217"/>
      <c r="AQ237" s="217"/>
      <c r="AR237" s="217"/>
      <c r="AS237" s="217"/>
      <c r="AT237" s="217"/>
      <c r="AU237" s="217"/>
      <c r="AV237" s="217"/>
      <c r="AW237" s="217"/>
      <c r="AX237" s="217"/>
      <c r="AY237" s="227"/>
    </row>
    <row r="238" spans="1:51" ht="60" customHeight="1" x14ac:dyDescent="0.35">
      <c r="A238" s="223" t="s">
        <v>4395</v>
      </c>
      <c r="B238" s="211" t="s">
        <v>4396</v>
      </c>
      <c r="C238" s="211" t="s">
        <v>4397</v>
      </c>
      <c r="D238" s="211" t="s">
        <v>25</v>
      </c>
      <c r="E238" s="211" t="s">
        <v>25</v>
      </c>
      <c r="F238" s="211" t="s">
        <v>25</v>
      </c>
      <c r="G238" s="211" t="s">
        <v>25</v>
      </c>
      <c r="H238" s="211" t="s">
        <v>4398</v>
      </c>
      <c r="I238" s="211" t="s">
        <v>4399</v>
      </c>
      <c r="J238" s="211" t="s">
        <v>4400</v>
      </c>
      <c r="K238" s="214" t="str">
        <f>IF(COUNTIF(L238:AY238,"&lt;&gt;")=0,"",SUMPRODUCT(((Recommendations[ImplStatus]="Implemented")+(Recommendations[ImplStatus]="Compensated"))*ISNUMBER(MATCH(Recommendations[Id],L238:AY238,0)))/COUNTIF(L238:AY238,"&lt;&gt;"))</f>
        <v/>
      </c>
      <c r="L238" s="217"/>
      <c r="M238" s="217"/>
      <c r="N238" s="217"/>
      <c r="O238" s="217"/>
      <c r="P238" s="217"/>
      <c r="Q238" s="217"/>
      <c r="R238" s="217"/>
      <c r="S238" s="217"/>
      <c r="T238" s="217"/>
      <c r="U238" s="217"/>
      <c r="V238" s="217"/>
      <c r="W238" s="217"/>
      <c r="X238" s="217"/>
      <c r="Y238" s="217"/>
      <c r="Z238" s="217"/>
      <c r="AA238" s="217"/>
      <c r="AB238" s="217"/>
      <c r="AC238" s="217"/>
      <c r="AD238" s="217"/>
      <c r="AE238" s="217"/>
      <c r="AF238" s="217"/>
      <c r="AG238" s="217"/>
      <c r="AH238" s="217"/>
      <c r="AI238" s="217"/>
      <c r="AJ238" s="217"/>
      <c r="AK238" s="217"/>
      <c r="AL238" s="217"/>
      <c r="AM238" s="217"/>
      <c r="AN238" s="217"/>
      <c r="AO238" s="217"/>
      <c r="AP238" s="217"/>
      <c r="AQ238" s="217"/>
      <c r="AR238" s="217"/>
      <c r="AS238" s="217"/>
      <c r="AT238" s="217"/>
      <c r="AU238" s="217"/>
      <c r="AV238" s="217"/>
      <c r="AW238" s="217"/>
      <c r="AX238" s="217"/>
      <c r="AY238" s="227"/>
    </row>
    <row r="239" spans="1:51" ht="60" customHeight="1" x14ac:dyDescent="0.35">
      <c r="A239" s="223" t="s">
        <v>4401</v>
      </c>
      <c r="B239" s="211" t="s">
        <v>4402</v>
      </c>
      <c r="C239" s="211" t="s">
        <v>4403</v>
      </c>
      <c r="D239" s="211" t="s">
        <v>25</v>
      </c>
      <c r="E239" s="211" t="s">
        <v>25</v>
      </c>
      <c r="F239" s="211" t="s">
        <v>25</v>
      </c>
      <c r="G239" s="211" t="s">
        <v>25</v>
      </c>
      <c r="H239" s="211" t="s">
        <v>4404</v>
      </c>
      <c r="I239" s="211" t="s">
        <v>3623</v>
      </c>
      <c r="J239" s="211" t="s">
        <v>4405</v>
      </c>
      <c r="K239" s="214" t="str">
        <f>IF(COUNTIF(L239:AY239,"&lt;&gt;")=0,"",SUMPRODUCT(((Recommendations[ImplStatus]="Implemented")+(Recommendations[ImplStatus]="Compensated"))*ISNUMBER(MATCH(Recommendations[Id],L239:AY239,0)))/COUNTIF(L239:AY239,"&lt;&gt;"))</f>
        <v/>
      </c>
      <c r="L239" s="217"/>
      <c r="M239" s="217"/>
      <c r="N239" s="217"/>
      <c r="O239" s="217"/>
      <c r="P239" s="217"/>
      <c r="Q239" s="217"/>
      <c r="R239" s="217"/>
      <c r="S239" s="217"/>
      <c r="T239" s="217"/>
      <c r="U239" s="217"/>
      <c r="V239" s="217"/>
      <c r="W239" s="217"/>
      <c r="X239" s="217"/>
      <c r="Y239" s="217"/>
      <c r="Z239" s="217"/>
      <c r="AA239" s="217"/>
      <c r="AB239" s="217"/>
      <c r="AC239" s="217"/>
      <c r="AD239" s="217"/>
      <c r="AE239" s="217"/>
      <c r="AF239" s="217"/>
      <c r="AG239" s="217"/>
      <c r="AH239" s="217"/>
      <c r="AI239" s="217"/>
      <c r="AJ239" s="217"/>
      <c r="AK239" s="217"/>
      <c r="AL239" s="217"/>
      <c r="AM239" s="217"/>
      <c r="AN239" s="217"/>
      <c r="AO239" s="217"/>
      <c r="AP239" s="217"/>
      <c r="AQ239" s="217"/>
      <c r="AR239" s="217"/>
      <c r="AS239" s="217"/>
      <c r="AT239" s="217"/>
      <c r="AU239" s="217"/>
      <c r="AV239" s="217"/>
      <c r="AW239" s="217"/>
      <c r="AX239" s="217"/>
      <c r="AY239" s="227"/>
    </row>
    <row r="240" spans="1:51" ht="60" customHeight="1" x14ac:dyDescent="0.35">
      <c r="A240" s="223" t="s">
        <v>4406</v>
      </c>
      <c r="B240" s="211" t="s">
        <v>4407</v>
      </c>
      <c r="C240" s="211" t="s">
        <v>4408</v>
      </c>
      <c r="D240" s="211" t="s">
        <v>4409</v>
      </c>
      <c r="E240" s="211" t="s">
        <v>25</v>
      </c>
      <c r="F240" s="211" t="s">
        <v>25</v>
      </c>
      <c r="G240" s="211" t="s">
        <v>25</v>
      </c>
      <c r="H240" s="211" t="s">
        <v>4410</v>
      </c>
      <c r="I240" s="211" t="s">
        <v>25</v>
      </c>
      <c r="J240" s="211" t="s">
        <v>4411</v>
      </c>
      <c r="K240" s="214" t="str">
        <f>IF(COUNTIF(L240:AY240,"&lt;&gt;")=0,"",SUMPRODUCT(((Recommendations[ImplStatus]="Implemented")+(Recommendations[ImplStatus]="Compensated"))*ISNUMBER(MATCH(Recommendations[Id],L240:AY240,0)))/COUNTIF(L240:AY240,"&lt;&gt;"))</f>
        <v/>
      </c>
      <c r="L240" s="217"/>
      <c r="M240" s="217"/>
      <c r="N240" s="217"/>
      <c r="O240" s="217"/>
      <c r="P240" s="217"/>
      <c r="Q240" s="217"/>
      <c r="R240" s="217"/>
      <c r="S240" s="217"/>
      <c r="T240" s="217"/>
      <c r="U240" s="217"/>
      <c r="V240" s="217"/>
      <c r="W240" s="217"/>
      <c r="X240" s="217"/>
      <c r="Y240" s="217"/>
      <c r="Z240" s="217"/>
      <c r="AA240" s="217"/>
      <c r="AB240" s="217"/>
      <c r="AC240" s="217"/>
      <c r="AD240" s="217"/>
      <c r="AE240" s="217"/>
      <c r="AF240" s="217"/>
      <c r="AG240" s="217"/>
      <c r="AH240" s="217"/>
      <c r="AI240" s="217"/>
      <c r="AJ240" s="217"/>
      <c r="AK240" s="217"/>
      <c r="AL240" s="217"/>
      <c r="AM240" s="217"/>
      <c r="AN240" s="217"/>
      <c r="AO240" s="217"/>
      <c r="AP240" s="217"/>
      <c r="AQ240" s="217"/>
      <c r="AR240" s="217"/>
      <c r="AS240" s="217"/>
      <c r="AT240" s="217"/>
      <c r="AU240" s="217"/>
      <c r="AV240" s="217"/>
      <c r="AW240" s="217"/>
      <c r="AX240" s="217"/>
      <c r="AY240" s="227"/>
    </row>
    <row r="241" spans="1:51" ht="60" customHeight="1" outlineLevel="1" x14ac:dyDescent="0.35">
      <c r="A241" s="222" t="s">
        <v>1066</v>
      </c>
      <c r="B241" s="210" t="s">
        <v>4412</v>
      </c>
      <c r="C241" s="210"/>
      <c r="D241" s="210"/>
      <c r="E241" s="210"/>
      <c r="F241" s="210"/>
      <c r="G241" s="210"/>
      <c r="H241" s="210"/>
      <c r="I241" s="210"/>
      <c r="J241" s="210"/>
      <c r="K241" s="213" t="str">
        <f>IF(COUNTIF(L241:AY241,"&lt;&gt;")=0,"",SUMPRODUCT(((Recommendations[ImplStatus]="Implemented")+(Recommendations[ImplStatus]="Compensated"))*ISNUMBER(MATCH(Recommendations[Id],L241:AY241,0)))/COUNTIF(L241:AY241,"&lt;&gt;"))</f>
        <v/>
      </c>
      <c r="L241" s="216"/>
      <c r="M241" s="216"/>
      <c r="N241" s="216"/>
      <c r="O241" s="216"/>
      <c r="P241" s="216"/>
      <c r="Q241" s="216"/>
      <c r="R241" s="216"/>
      <c r="S241" s="216"/>
      <c r="T241" s="216"/>
      <c r="U241" s="216"/>
      <c r="V241" s="216"/>
      <c r="W241" s="216"/>
      <c r="X241" s="216"/>
      <c r="Y241" s="216"/>
      <c r="Z241" s="216"/>
      <c r="AA241" s="216"/>
      <c r="AB241" s="216"/>
      <c r="AC241" s="216"/>
      <c r="AD241" s="216"/>
      <c r="AE241" s="216"/>
      <c r="AF241" s="216"/>
      <c r="AG241" s="216"/>
      <c r="AH241" s="216"/>
      <c r="AI241" s="216"/>
      <c r="AJ241" s="216"/>
      <c r="AK241" s="216"/>
      <c r="AL241" s="216"/>
      <c r="AM241" s="216"/>
      <c r="AN241" s="216"/>
      <c r="AO241" s="216"/>
      <c r="AP241" s="216"/>
      <c r="AQ241" s="216"/>
      <c r="AR241" s="216"/>
      <c r="AS241" s="216"/>
      <c r="AT241" s="216"/>
      <c r="AU241" s="216"/>
      <c r="AV241" s="216"/>
      <c r="AW241" s="216"/>
      <c r="AX241" s="216"/>
      <c r="AY241" s="226"/>
    </row>
    <row r="242" spans="1:51" ht="60" customHeight="1" x14ac:dyDescent="0.35">
      <c r="A242" s="223" t="s">
        <v>4413</v>
      </c>
      <c r="B242" s="211" t="s">
        <v>4414</v>
      </c>
      <c r="C242" s="211" t="s">
        <v>4415</v>
      </c>
      <c r="D242" s="211" t="s">
        <v>25</v>
      </c>
      <c r="E242" s="211" t="s">
        <v>25</v>
      </c>
      <c r="F242" s="211" t="s">
        <v>4416</v>
      </c>
      <c r="G242" s="211" t="s">
        <v>25</v>
      </c>
      <c r="H242" s="211" t="s">
        <v>4417</v>
      </c>
      <c r="I242" s="211" t="s">
        <v>25</v>
      </c>
      <c r="J242" s="211" t="s">
        <v>4418</v>
      </c>
      <c r="K242" s="214" t="str">
        <f>IF(COUNTIF(L242:AY242,"&lt;&gt;")=0,"",SUMPRODUCT(((Recommendations[ImplStatus]="Implemented")+(Recommendations[ImplStatus]="Compensated"))*ISNUMBER(MATCH(Recommendations[Id],L242:AY242,0)))/COUNTIF(L242:AY242,"&lt;&gt;"))</f>
        <v/>
      </c>
      <c r="L242" s="217"/>
      <c r="M242" s="217"/>
      <c r="N242" s="217"/>
      <c r="O242" s="217"/>
      <c r="P242" s="217"/>
      <c r="Q242" s="217"/>
      <c r="R242" s="217"/>
      <c r="S242" s="217"/>
      <c r="T242" s="217"/>
      <c r="U242" s="217"/>
      <c r="V242" s="217"/>
      <c r="W242" s="217"/>
      <c r="X242" s="217"/>
      <c r="Y242" s="217"/>
      <c r="Z242" s="217"/>
      <c r="AA242" s="217"/>
      <c r="AB242" s="217"/>
      <c r="AC242" s="217"/>
      <c r="AD242" s="217"/>
      <c r="AE242" s="217"/>
      <c r="AF242" s="217"/>
      <c r="AG242" s="217"/>
      <c r="AH242" s="217"/>
      <c r="AI242" s="217"/>
      <c r="AJ242" s="217"/>
      <c r="AK242" s="217"/>
      <c r="AL242" s="217"/>
      <c r="AM242" s="217"/>
      <c r="AN242" s="217"/>
      <c r="AO242" s="217"/>
      <c r="AP242" s="217"/>
      <c r="AQ242" s="217"/>
      <c r="AR242" s="217"/>
      <c r="AS242" s="217"/>
      <c r="AT242" s="217"/>
      <c r="AU242" s="217"/>
      <c r="AV242" s="217"/>
      <c r="AW242" s="217"/>
      <c r="AX242" s="217"/>
      <c r="AY242" s="227"/>
    </row>
    <row r="243" spans="1:51" ht="60" customHeight="1" outlineLevel="1" x14ac:dyDescent="0.35">
      <c r="A243" s="222" t="s">
        <v>1070</v>
      </c>
      <c r="B243" s="210" t="s">
        <v>4419</v>
      </c>
      <c r="C243" s="210"/>
      <c r="D243" s="210"/>
      <c r="E243" s="210"/>
      <c r="F243" s="210"/>
      <c r="G243" s="210"/>
      <c r="H243" s="210"/>
      <c r="I243" s="210"/>
      <c r="J243" s="210"/>
      <c r="K243" s="213" t="str">
        <f>IF(COUNTIF(L243:AY243,"&lt;&gt;")=0,"",SUMPRODUCT(((Recommendations[ImplStatus]="Implemented")+(Recommendations[ImplStatus]="Compensated"))*ISNUMBER(MATCH(Recommendations[Id],L243:AY243,0)))/COUNTIF(L243:AY243,"&lt;&gt;"))</f>
        <v/>
      </c>
      <c r="L243" s="216"/>
      <c r="M243" s="216"/>
      <c r="N243" s="216"/>
      <c r="O243" s="216"/>
      <c r="P243" s="216"/>
      <c r="Q243" s="216"/>
      <c r="R243" s="216"/>
      <c r="S243" s="216"/>
      <c r="T243" s="216"/>
      <c r="U243" s="216"/>
      <c r="V243" s="216"/>
      <c r="W243" s="216"/>
      <c r="X243" s="216"/>
      <c r="Y243" s="216"/>
      <c r="Z243" s="216"/>
      <c r="AA243" s="216"/>
      <c r="AB243" s="216"/>
      <c r="AC243" s="216"/>
      <c r="AD243" s="216"/>
      <c r="AE243" s="216"/>
      <c r="AF243" s="216"/>
      <c r="AG243" s="216"/>
      <c r="AH243" s="216"/>
      <c r="AI243" s="216"/>
      <c r="AJ243" s="216"/>
      <c r="AK243" s="216"/>
      <c r="AL243" s="216"/>
      <c r="AM243" s="216"/>
      <c r="AN243" s="216"/>
      <c r="AO243" s="216"/>
      <c r="AP243" s="216"/>
      <c r="AQ243" s="216"/>
      <c r="AR243" s="216"/>
      <c r="AS243" s="216"/>
      <c r="AT243" s="216"/>
      <c r="AU243" s="216"/>
      <c r="AV243" s="216"/>
      <c r="AW243" s="216"/>
      <c r="AX243" s="216"/>
      <c r="AY243" s="226"/>
    </row>
    <row r="244" spans="1:51" ht="60" customHeight="1" x14ac:dyDescent="0.35">
      <c r="A244" s="223" t="s">
        <v>4420</v>
      </c>
      <c r="B244" s="211" t="s">
        <v>4421</v>
      </c>
      <c r="C244" s="211" t="s">
        <v>4422</v>
      </c>
      <c r="D244" s="211" t="s">
        <v>25</v>
      </c>
      <c r="E244" s="211" t="s">
        <v>25</v>
      </c>
      <c r="F244" s="211" t="s">
        <v>4423</v>
      </c>
      <c r="G244" s="211" t="s">
        <v>25</v>
      </c>
      <c r="H244" s="211" t="s">
        <v>4424</v>
      </c>
      <c r="I244" s="211" t="s">
        <v>4425</v>
      </c>
      <c r="J244" s="211" t="s">
        <v>4426</v>
      </c>
      <c r="K244" s="214" t="str">
        <f>IF(COUNTIF(L244:AY244,"&lt;&gt;")=0,"",SUMPRODUCT(((Recommendations[ImplStatus]="Implemented")+(Recommendations[ImplStatus]="Compensated"))*ISNUMBER(MATCH(Recommendations[Id],L244:AY244,0)))/COUNTIF(L244:AY244,"&lt;&gt;"))</f>
        <v/>
      </c>
      <c r="L244" s="217"/>
      <c r="M244" s="217"/>
      <c r="N244" s="217"/>
      <c r="O244" s="217"/>
      <c r="P244" s="217"/>
      <c r="Q244" s="217"/>
      <c r="R244" s="217"/>
      <c r="S244" s="217"/>
      <c r="T244" s="217"/>
      <c r="U244" s="217"/>
      <c r="V244" s="217"/>
      <c r="W244" s="217"/>
      <c r="X244" s="217"/>
      <c r="Y244" s="217"/>
      <c r="Z244" s="217"/>
      <c r="AA244" s="217"/>
      <c r="AB244" s="217"/>
      <c r="AC244" s="217"/>
      <c r="AD244" s="217"/>
      <c r="AE244" s="217"/>
      <c r="AF244" s="217"/>
      <c r="AG244" s="217"/>
      <c r="AH244" s="217"/>
      <c r="AI244" s="217"/>
      <c r="AJ244" s="217"/>
      <c r="AK244" s="217"/>
      <c r="AL244" s="217"/>
      <c r="AM244" s="217"/>
      <c r="AN244" s="217"/>
      <c r="AO244" s="217"/>
      <c r="AP244" s="217"/>
      <c r="AQ244" s="217"/>
      <c r="AR244" s="217"/>
      <c r="AS244" s="217"/>
      <c r="AT244" s="217"/>
      <c r="AU244" s="217"/>
      <c r="AV244" s="217"/>
      <c r="AW244" s="217"/>
      <c r="AX244" s="217"/>
      <c r="AY244" s="227"/>
    </row>
    <row r="245" spans="1:51" ht="60" customHeight="1" x14ac:dyDescent="0.35">
      <c r="A245" s="223" t="s">
        <v>4427</v>
      </c>
      <c r="B245" s="211" t="s">
        <v>4428</v>
      </c>
      <c r="C245" s="211" t="s">
        <v>4429</v>
      </c>
      <c r="D245" s="211" t="s">
        <v>4430</v>
      </c>
      <c r="E245" s="211" t="s">
        <v>25</v>
      </c>
      <c r="F245" s="211" t="s">
        <v>25</v>
      </c>
      <c r="G245" s="211" t="s">
        <v>25</v>
      </c>
      <c r="H245" s="211" t="s">
        <v>4431</v>
      </c>
      <c r="I245" s="211" t="s">
        <v>25</v>
      </c>
      <c r="J245" s="211" t="s">
        <v>4432</v>
      </c>
      <c r="K245" s="214" t="str">
        <f>IF(COUNTIF(L245:AY245,"&lt;&gt;")=0,"",SUMPRODUCT(((Recommendations[ImplStatus]="Implemented")+(Recommendations[ImplStatus]="Compensated"))*ISNUMBER(MATCH(Recommendations[Id],L245:AY245,0)))/COUNTIF(L245:AY245,"&lt;&gt;"))</f>
        <v/>
      </c>
      <c r="L245" s="217"/>
      <c r="M245" s="217"/>
      <c r="N245" s="217"/>
      <c r="O245" s="217"/>
      <c r="P245" s="217"/>
      <c r="Q245" s="217"/>
      <c r="R245" s="217"/>
      <c r="S245" s="217"/>
      <c r="T245" s="217"/>
      <c r="U245" s="217"/>
      <c r="V245" s="217"/>
      <c r="W245" s="217"/>
      <c r="X245" s="217"/>
      <c r="Y245" s="217"/>
      <c r="Z245" s="217"/>
      <c r="AA245" s="217"/>
      <c r="AB245" s="217"/>
      <c r="AC245" s="217"/>
      <c r="AD245" s="217"/>
      <c r="AE245" s="217"/>
      <c r="AF245" s="217"/>
      <c r="AG245" s="217"/>
      <c r="AH245" s="217"/>
      <c r="AI245" s="217"/>
      <c r="AJ245" s="217"/>
      <c r="AK245" s="217"/>
      <c r="AL245" s="217"/>
      <c r="AM245" s="217"/>
      <c r="AN245" s="217"/>
      <c r="AO245" s="217"/>
      <c r="AP245" s="217"/>
      <c r="AQ245" s="217"/>
      <c r="AR245" s="217"/>
      <c r="AS245" s="217"/>
      <c r="AT245" s="217"/>
      <c r="AU245" s="217"/>
      <c r="AV245" s="217"/>
      <c r="AW245" s="217"/>
      <c r="AX245" s="217"/>
      <c r="AY245" s="227"/>
    </row>
    <row r="246" spans="1:51" ht="60" customHeight="1" x14ac:dyDescent="0.35">
      <c r="A246" s="223" t="s">
        <v>4433</v>
      </c>
      <c r="B246" s="211" t="s">
        <v>4434</v>
      </c>
      <c r="C246" s="211" t="s">
        <v>4435</v>
      </c>
      <c r="D246" s="211" t="s">
        <v>25</v>
      </c>
      <c r="E246" s="211" t="s">
        <v>25</v>
      </c>
      <c r="F246" s="211" t="s">
        <v>25</v>
      </c>
      <c r="G246" s="211" t="s">
        <v>25</v>
      </c>
      <c r="H246" s="211" t="s">
        <v>4436</v>
      </c>
      <c r="I246" s="211" t="s">
        <v>25</v>
      </c>
      <c r="J246" s="211" t="s">
        <v>4437</v>
      </c>
      <c r="K246" s="214" t="str">
        <f>IF(COUNTIF(L246:AY246,"&lt;&gt;")=0,"",SUMPRODUCT(((Recommendations[ImplStatus]="Implemented")+(Recommendations[ImplStatus]="Compensated"))*ISNUMBER(MATCH(Recommendations[Id],L246:AY246,0)))/COUNTIF(L246:AY246,"&lt;&gt;"))</f>
        <v/>
      </c>
      <c r="L246" s="217"/>
      <c r="M246" s="217"/>
      <c r="N246" s="217"/>
      <c r="O246" s="217"/>
      <c r="P246" s="217"/>
      <c r="Q246" s="217"/>
      <c r="R246" s="217"/>
      <c r="S246" s="217"/>
      <c r="T246" s="217"/>
      <c r="U246" s="217"/>
      <c r="V246" s="217"/>
      <c r="W246" s="217"/>
      <c r="X246" s="217"/>
      <c r="Y246" s="217"/>
      <c r="Z246" s="217"/>
      <c r="AA246" s="217"/>
      <c r="AB246" s="217"/>
      <c r="AC246" s="217"/>
      <c r="AD246" s="217"/>
      <c r="AE246" s="217"/>
      <c r="AF246" s="217"/>
      <c r="AG246" s="217"/>
      <c r="AH246" s="217"/>
      <c r="AI246" s="217"/>
      <c r="AJ246" s="217"/>
      <c r="AK246" s="217"/>
      <c r="AL246" s="217"/>
      <c r="AM246" s="217"/>
      <c r="AN246" s="217"/>
      <c r="AO246" s="217"/>
      <c r="AP246" s="217"/>
      <c r="AQ246" s="217"/>
      <c r="AR246" s="217"/>
      <c r="AS246" s="217"/>
      <c r="AT246" s="217"/>
      <c r="AU246" s="217"/>
      <c r="AV246" s="217"/>
      <c r="AW246" s="217"/>
      <c r="AX246" s="217"/>
      <c r="AY246" s="227"/>
    </row>
    <row r="247" spans="1:51" ht="60" customHeight="1" outlineLevel="1" x14ac:dyDescent="0.35">
      <c r="A247" s="222" t="s">
        <v>1074</v>
      </c>
      <c r="B247" s="210" t="s">
        <v>4438</v>
      </c>
      <c r="C247" s="210"/>
      <c r="D247" s="210"/>
      <c r="E247" s="210"/>
      <c r="F247" s="210"/>
      <c r="G247" s="210"/>
      <c r="H247" s="210"/>
      <c r="I247" s="210"/>
      <c r="J247" s="210"/>
      <c r="K247" s="213" t="str">
        <f>IF(COUNTIF(L247:AY247,"&lt;&gt;")=0,"",SUMPRODUCT(((Recommendations[ImplStatus]="Implemented")+(Recommendations[ImplStatus]="Compensated"))*ISNUMBER(MATCH(Recommendations[Id],L247:AY247,0)))/COUNTIF(L247:AY247,"&lt;&gt;"))</f>
        <v/>
      </c>
      <c r="L247" s="216"/>
      <c r="M247" s="216"/>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26"/>
    </row>
    <row r="248" spans="1:51" ht="60" customHeight="1" x14ac:dyDescent="0.35">
      <c r="A248" s="223" t="s">
        <v>4439</v>
      </c>
      <c r="B248" s="211" t="s">
        <v>4440</v>
      </c>
      <c r="C248" s="211" t="s">
        <v>4441</v>
      </c>
      <c r="D248" s="211" t="s">
        <v>4442</v>
      </c>
      <c r="E248" s="211" t="s">
        <v>25</v>
      </c>
      <c r="F248" s="211" t="s">
        <v>25</v>
      </c>
      <c r="G248" s="211" t="s">
        <v>25</v>
      </c>
      <c r="H248" s="211" t="s">
        <v>4443</v>
      </c>
      <c r="I248" s="211" t="s">
        <v>4444</v>
      </c>
      <c r="J248" s="211" t="s">
        <v>4445</v>
      </c>
      <c r="K248" s="214" t="str">
        <f>IF(COUNTIF(L248:AY248,"&lt;&gt;")=0,"",SUMPRODUCT(((Recommendations[ImplStatus]="Implemented")+(Recommendations[ImplStatus]="Compensated"))*ISNUMBER(MATCH(Recommendations[Id],L248:AY248,0)))/COUNTIF(L248:AY248,"&lt;&gt;"))</f>
        <v/>
      </c>
      <c r="L248" s="217"/>
      <c r="M248" s="217"/>
      <c r="N248" s="217"/>
      <c r="O248" s="217"/>
      <c r="P248" s="217"/>
      <c r="Q248" s="217"/>
      <c r="R248" s="217"/>
      <c r="S248" s="217"/>
      <c r="T248" s="217"/>
      <c r="U248" s="217"/>
      <c r="V248" s="217"/>
      <c r="W248" s="217"/>
      <c r="X248" s="217"/>
      <c r="Y248" s="217"/>
      <c r="Z248" s="217"/>
      <c r="AA248" s="217"/>
      <c r="AB248" s="217"/>
      <c r="AC248" s="217"/>
      <c r="AD248" s="217"/>
      <c r="AE248" s="217"/>
      <c r="AF248" s="217"/>
      <c r="AG248" s="217"/>
      <c r="AH248" s="217"/>
      <c r="AI248" s="217"/>
      <c r="AJ248" s="217"/>
      <c r="AK248" s="217"/>
      <c r="AL248" s="217"/>
      <c r="AM248" s="217"/>
      <c r="AN248" s="217"/>
      <c r="AO248" s="217"/>
      <c r="AP248" s="217"/>
      <c r="AQ248" s="217"/>
      <c r="AR248" s="217"/>
      <c r="AS248" s="217"/>
      <c r="AT248" s="217"/>
      <c r="AU248" s="217"/>
      <c r="AV248" s="217"/>
      <c r="AW248" s="217"/>
      <c r="AX248" s="217"/>
      <c r="AY248" s="227"/>
    </row>
    <row r="249" spans="1:51" ht="60" customHeight="1" x14ac:dyDescent="0.35">
      <c r="A249" s="223" t="s">
        <v>4446</v>
      </c>
      <c r="B249" s="211" t="s">
        <v>4447</v>
      </c>
      <c r="C249" s="211" t="s">
        <v>4441</v>
      </c>
      <c r="D249" s="211" t="s">
        <v>4448</v>
      </c>
      <c r="E249" s="211" t="s">
        <v>25</v>
      </c>
      <c r="F249" s="211" t="s">
        <v>25</v>
      </c>
      <c r="G249" s="211" t="s">
        <v>25</v>
      </c>
      <c r="H249" s="211" t="s">
        <v>4443</v>
      </c>
      <c r="I249" s="211" t="s">
        <v>4449</v>
      </c>
      <c r="J249" s="211" t="s">
        <v>4450</v>
      </c>
      <c r="K249" s="214" t="str">
        <f>IF(COUNTIF(L249:AY249,"&lt;&gt;")=0,"",SUMPRODUCT(((Recommendations[ImplStatus]="Implemented")+(Recommendations[ImplStatus]="Compensated"))*ISNUMBER(MATCH(Recommendations[Id],L249:AY249,0)))/COUNTIF(L249:AY249,"&lt;&gt;"))</f>
        <v/>
      </c>
      <c r="L249" s="217"/>
      <c r="M249" s="217"/>
      <c r="N249" s="217"/>
      <c r="O249" s="217"/>
      <c r="P249" s="217"/>
      <c r="Q249" s="217"/>
      <c r="R249" s="217"/>
      <c r="S249" s="217"/>
      <c r="T249" s="217"/>
      <c r="U249" s="217"/>
      <c r="V249" s="217"/>
      <c r="W249" s="217"/>
      <c r="X249" s="217"/>
      <c r="Y249" s="217"/>
      <c r="Z249" s="217"/>
      <c r="AA249" s="217"/>
      <c r="AB249" s="217"/>
      <c r="AC249" s="217"/>
      <c r="AD249" s="217"/>
      <c r="AE249" s="217"/>
      <c r="AF249" s="217"/>
      <c r="AG249" s="217"/>
      <c r="AH249" s="217"/>
      <c r="AI249" s="217"/>
      <c r="AJ249" s="217"/>
      <c r="AK249" s="217"/>
      <c r="AL249" s="217"/>
      <c r="AM249" s="217"/>
      <c r="AN249" s="217"/>
      <c r="AO249" s="217"/>
      <c r="AP249" s="217"/>
      <c r="AQ249" s="217"/>
      <c r="AR249" s="217"/>
      <c r="AS249" s="217"/>
      <c r="AT249" s="217"/>
      <c r="AU249" s="217"/>
      <c r="AV249" s="217"/>
      <c r="AW249" s="217"/>
      <c r="AX249" s="217"/>
      <c r="AY249" s="227"/>
    </row>
    <row r="250" spans="1:51" ht="60" customHeight="1" x14ac:dyDescent="0.35">
      <c r="A250" s="223" t="s">
        <v>4451</v>
      </c>
      <c r="B250" s="211" t="s">
        <v>4452</v>
      </c>
      <c r="C250" s="211" t="s">
        <v>4453</v>
      </c>
      <c r="D250" s="211" t="s">
        <v>4454</v>
      </c>
      <c r="E250" s="211" t="s">
        <v>25</v>
      </c>
      <c r="F250" s="211" t="s">
        <v>25</v>
      </c>
      <c r="G250" s="211" t="s">
        <v>25</v>
      </c>
      <c r="H250" s="211" t="s">
        <v>4455</v>
      </c>
      <c r="I250" s="211" t="s">
        <v>25</v>
      </c>
      <c r="J250" s="211" t="s">
        <v>4456</v>
      </c>
      <c r="K250" s="214" t="str">
        <f>IF(COUNTIF(L250:AY250,"&lt;&gt;")=0,"",SUMPRODUCT(((Recommendations[ImplStatus]="Implemented")+(Recommendations[ImplStatus]="Compensated"))*ISNUMBER(MATCH(Recommendations[Id],L250:AY250,0)))/COUNTIF(L250:AY250,"&lt;&gt;"))</f>
        <v/>
      </c>
      <c r="L250" s="217"/>
      <c r="M250" s="217"/>
      <c r="N250" s="217"/>
      <c r="O250" s="217"/>
      <c r="P250" s="217"/>
      <c r="Q250" s="217"/>
      <c r="R250" s="217"/>
      <c r="S250" s="217"/>
      <c r="T250" s="217"/>
      <c r="U250" s="217"/>
      <c r="V250" s="217"/>
      <c r="W250" s="217"/>
      <c r="X250" s="217"/>
      <c r="Y250" s="217"/>
      <c r="Z250" s="217"/>
      <c r="AA250" s="217"/>
      <c r="AB250" s="217"/>
      <c r="AC250" s="217"/>
      <c r="AD250" s="217"/>
      <c r="AE250" s="217"/>
      <c r="AF250" s="217"/>
      <c r="AG250" s="217"/>
      <c r="AH250" s="217"/>
      <c r="AI250" s="217"/>
      <c r="AJ250" s="217"/>
      <c r="AK250" s="217"/>
      <c r="AL250" s="217"/>
      <c r="AM250" s="217"/>
      <c r="AN250" s="217"/>
      <c r="AO250" s="217"/>
      <c r="AP250" s="217"/>
      <c r="AQ250" s="217"/>
      <c r="AR250" s="217"/>
      <c r="AS250" s="217"/>
      <c r="AT250" s="217"/>
      <c r="AU250" s="217"/>
      <c r="AV250" s="217"/>
      <c r="AW250" s="217"/>
      <c r="AX250" s="217"/>
      <c r="AY250" s="227"/>
    </row>
    <row r="251" spans="1:51" ht="60" customHeight="1" outlineLevel="1" x14ac:dyDescent="0.35">
      <c r="A251" s="221" t="s">
        <v>4457</v>
      </c>
      <c r="B251" s="209" t="s">
        <v>4458</v>
      </c>
      <c r="C251" s="209"/>
      <c r="D251" s="209"/>
      <c r="E251" s="209"/>
      <c r="F251" s="209"/>
      <c r="G251" s="209"/>
      <c r="H251" s="209"/>
      <c r="I251" s="209"/>
      <c r="J251" s="209"/>
      <c r="K251" s="212" t="str">
        <f>IF(COUNTIF(L251:AY251,"&lt;&gt;")=0,"",SUMPRODUCT(((Recommendations[ImplStatus]="Implemented")+(Recommendations[ImplStatus]="Compensated"))*ISNUMBER(MATCH(Recommendations[Id],L251:AY251,0)))/COUNTIF(L251:AY251,"&lt;&gt;"))</f>
        <v/>
      </c>
      <c r="L251" s="215"/>
      <c r="M251" s="215"/>
      <c r="N251" s="215"/>
      <c r="O251" s="215"/>
      <c r="P251" s="215"/>
      <c r="Q251" s="215"/>
      <c r="R251" s="215"/>
      <c r="S251" s="215"/>
      <c r="T251" s="215"/>
      <c r="U251" s="215"/>
      <c r="V251" s="215"/>
      <c r="W251" s="215"/>
      <c r="X251" s="215"/>
      <c r="Y251" s="215"/>
      <c r="Z251" s="215"/>
      <c r="AA251" s="215"/>
      <c r="AB251" s="215"/>
      <c r="AC251" s="215"/>
      <c r="AD251" s="215"/>
      <c r="AE251" s="215"/>
      <c r="AF251" s="215"/>
      <c r="AG251" s="215"/>
      <c r="AH251" s="215"/>
      <c r="AI251" s="215"/>
      <c r="AJ251" s="215"/>
      <c r="AK251" s="215"/>
      <c r="AL251" s="215"/>
      <c r="AM251" s="215"/>
      <c r="AN251" s="215"/>
      <c r="AO251" s="215"/>
      <c r="AP251" s="215"/>
      <c r="AQ251" s="215"/>
      <c r="AR251" s="215"/>
      <c r="AS251" s="215"/>
      <c r="AT251" s="215"/>
      <c r="AU251" s="215"/>
      <c r="AV251" s="215"/>
      <c r="AW251" s="215"/>
      <c r="AX251" s="215"/>
      <c r="AY251" s="225"/>
    </row>
    <row r="252" spans="1:51" ht="60" customHeight="1" outlineLevel="1" x14ac:dyDescent="0.35">
      <c r="A252" s="222" t="s">
        <v>1080</v>
      </c>
      <c r="B252" s="210" t="s">
        <v>4459</v>
      </c>
      <c r="C252" s="210"/>
      <c r="D252" s="210"/>
      <c r="E252" s="210"/>
      <c r="F252" s="210"/>
      <c r="G252" s="210"/>
      <c r="H252" s="210"/>
      <c r="I252" s="210"/>
      <c r="J252" s="210"/>
      <c r="K252" s="213" t="str">
        <f>IF(COUNTIF(L252:AY252,"&lt;&gt;")=0,"",SUMPRODUCT(((Recommendations[ImplStatus]="Implemented")+(Recommendations[ImplStatus]="Compensated"))*ISNUMBER(MATCH(Recommendations[Id],L252:AY252,0)))/COUNTIF(L252:AY252,"&lt;&gt;"))</f>
        <v/>
      </c>
      <c r="L252" s="216"/>
      <c r="M252" s="216"/>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26"/>
    </row>
    <row r="253" spans="1:51" ht="60" customHeight="1" x14ac:dyDescent="0.35">
      <c r="A253" s="223" t="s">
        <v>4460</v>
      </c>
      <c r="B253" s="211" t="s">
        <v>4461</v>
      </c>
      <c r="C253" s="211" t="s">
        <v>4462</v>
      </c>
      <c r="D253" s="211" t="s">
        <v>3395</v>
      </c>
      <c r="E253" s="211" t="s">
        <v>3183</v>
      </c>
      <c r="F253" s="211" t="s">
        <v>25</v>
      </c>
      <c r="G253" s="211" t="s">
        <v>25</v>
      </c>
      <c r="H253" s="211" t="s">
        <v>4463</v>
      </c>
      <c r="I253" s="211" t="s">
        <v>25</v>
      </c>
      <c r="J253" s="211" t="s">
        <v>4464</v>
      </c>
      <c r="K253" s="214" t="str">
        <f>IF(COUNTIF(L253:AY253,"&lt;&gt;")=0,"",SUMPRODUCT(((Recommendations[ImplStatus]="Implemented")+(Recommendations[ImplStatus]="Compensated"))*ISNUMBER(MATCH(Recommendations[Id],L253:AY253,0)))/COUNTIF(L253:AY253,"&lt;&gt;"))</f>
        <v/>
      </c>
      <c r="L253" s="217"/>
      <c r="M253" s="217"/>
      <c r="N253" s="217"/>
      <c r="O253" s="217"/>
      <c r="P253" s="217"/>
      <c r="Q253" s="217"/>
      <c r="R253" s="217"/>
      <c r="S253" s="217"/>
      <c r="T253" s="217"/>
      <c r="U253" s="217"/>
      <c r="V253" s="217"/>
      <c r="W253" s="217"/>
      <c r="X253" s="217"/>
      <c r="Y253" s="217"/>
      <c r="Z253" s="217"/>
      <c r="AA253" s="217"/>
      <c r="AB253" s="217"/>
      <c r="AC253" s="217"/>
      <c r="AD253" s="217"/>
      <c r="AE253" s="217"/>
      <c r="AF253" s="217"/>
      <c r="AG253" s="217"/>
      <c r="AH253" s="217"/>
      <c r="AI253" s="217"/>
      <c r="AJ253" s="217"/>
      <c r="AK253" s="217"/>
      <c r="AL253" s="217"/>
      <c r="AM253" s="217"/>
      <c r="AN253" s="217"/>
      <c r="AO253" s="217"/>
      <c r="AP253" s="217"/>
      <c r="AQ253" s="217"/>
      <c r="AR253" s="217"/>
      <c r="AS253" s="217"/>
      <c r="AT253" s="217"/>
      <c r="AU253" s="217"/>
      <c r="AV253" s="217"/>
      <c r="AW253" s="217"/>
      <c r="AX253" s="217"/>
      <c r="AY253" s="227"/>
    </row>
    <row r="254" spans="1:51" ht="60" customHeight="1" x14ac:dyDescent="0.35">
      <c r="A254" s="223" t="s">
        <v>4465</v>
      </c>
      <c r="B254" s="211" t="s">
        <v>4466</v>
      </c>
      <c r="C254" s="211" t="s">
        <v>3188</v>
      </c>
      <c r="D254" s="211" t="s">
        <v>3189</v>
      </c>
      <c r="E254" s="211" t="s">
        <v>25</v>
      </c>
      <c r="F254" s="211" t="s">
        <v>3191</v>
      </c>
      <c r="G254" s="211" t="s">
        <v>25</v>
      </c>
      <c r="H254" s="211" t="s">
        <v>4467</v>
      </c>
      <c r="I254" s="211" t="s">
        <v>25</v>
      </c>
      <c r="J254" s="211" t="s">
        <v>4468</v>
      </c>
      <c r="K254" s="214" t="str">
        <f>IF(COUNTIF(L254:AY254,"&lt;&gt;")=0,"",SUMPRODUCT(((Recommendations[ImplStatus]="Implemented")+(Recommendations[ImplStatus]="Compensated"))*ISNUMBER(MATCH(Recommendations[Id],L254:AY254,0)))/COUNTIF(L254:AY254,"&lt;&gt;"))</f>
        <v/>
      </c>
      <c r="L254" s="217"/>
      <c r="M254" s="217"/>
      <c r="N254" s="217"/>
      <c r="O254" s="217"/>
      <c r="P254" s="217"/>
      <c r="Q254" s="217"/>
      <c r="R254" s="217"/>
      <c r="S254" s="217"/>
      <c r="T254" s="217"/>
      <c r="U254" s="217"/>
      <c r="V254" s="217"/>
      <c r="W254" s="217"/>
      <c r="X254" s="217"/>
      <c r="Y254" s="217"/>
      <c r="Z254" s="217"/>
      <c r="AA254" s="217"/>
      <c r="AB254" s="217"/>
      <c r="AC254" s="217"/>
      <c r="AD254" s="217"/>
      <c r="AE254" s="217"/>
      <c r="AF254" s="217"/>
      <c r="AG254" s="217"/>
      <c r="AH254" s="217"/>
      <c r="AI254" s="217"/>
      <c r="AJ254" s="217"/>
      <c r="AK254" s="217"/>
      <c r="AL254" s="217"/>
      <c r="AM254" s="217"/>
      <c r="AN254" s="217"/>
      <c r="AO254" s="217"/>
      <c r="AP254" s="217"/>
      <c r="AQ254" s="217"/>
      <c r="AR254" s="217"/>
      <c r="AS254" s="217"/>
      <c r="AT254" s="217"/>
      <c r="AU254" s="217"/>
      <c r="AV254" s="217"/>
      <c r="AW254" s="217"/>
      <c r="AX254" s="217"/>
      <c r="AY254" s="227"/>
    </row>
    <row r="255" spans="1:51" ht="60" customHeight="1" outlineLevel="1" x14ac:dyDescent="0.35">
      <c r="A255" s="222" t="s">
        <v>1084</v>
      </c>
      <c r="B255" s="210" t="s">
        <v>4469</v>
      </c>
      <c r="C255" s="210"/>
      <c r="D255" s="210"/>
      <c r="E255" s="210"/>
      <c r="F255" s="210"/>
      <c r="G255" s="210"/>
      <c r="H255" s="210"/>
      <c r="I255" s="210"/>
      <c r="J255" s="210"/>
      <c r="K255" s="213" t="str">
        <f>IF(COUNTIF(L255:AY255,"&lt;&gt;")=0,"",SUMPRODUCT(((Recommendations[ImplStatus]="Implemented")+(Recommendations[ImplStatus]="Compensated"))*ISNUMBER(MATCH(Recommendations[Id],L255:AY255,0)))/COUNTIF(L255:AY255,"&lt;&gt;"))</f>
        <v/>
      </c>
      <c r="L255" s="216"/>
      <c r="M255" s="216"/>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26"/>
    </row>
    <row r="256" spans="1:51" ht="60" customHeight="1" x14ac:dyDescent="0.35">
      <c r="A256" s="223" t="s">
        <v>4470</v>
      </c>
      <c r="B256" s="211" t="s">
        <v>4471</v>
      </c>
      <c r="C256" s="211" t="s">
        <v>4472</v>
      </c>
      <c r="D256" s="211" t="s">
        <v>4473</v>
      </c>
      <c r="E256" s="211" t="s">
        <v>4474</v>
      </c>
      <c r="F256" s="211" t="s">
        <v>4475</v>
      </c>
      <c r="G256" s="211" t="s">
        <v>25</v>
      </c>
      <c r="H256" s="211" t="s">
        <v>4476</v>
      </c>
      <c r="I256" s="211" t="s">
        <v>25</v>
      </c>
      <c r="J256" s="211" t="s">
        <v>4477</v>
      </c>
      <c r="K256" s="214" t="str">
        <f>IF(COUNTIF(L256:AY256,"&lt;&gt;")=0,"",SUMPRODUCT(((Recommendations[ImplStatus]="Implemented")+(Recommendations[ImplStatus]="Compensated"))*ISNUMBER(MATCH(Recommendations[Id],L256:AY256,0)))/COUNTIF(L256:AY256,"&lt;&gt;"))</f>
        <v/>
      </c>
      <c r="L256" s="217"/>
      <c r="M256" s="217"/>
      <c r="N256" s="217"/>
      <c r="O256" s="217"/>
      <c r="P256" s="217"/>
      <c r="Q256" s="217"/>
      <c r="R256" s="217"/>
      <c r="S256" s="217"/>
      <c r="T256" s="217"/>
      <c r="U256" s="217"/>
      <c r="V256" s="217"/>
      <c r="W256" s="217"/>
      <c r="X256" s="217"/>
      <c r="Y256" s="217"/>
      <c r="Z256" s="217"/>
      <c r="AA256" s="217"/>
      <c r="AB256" s="217"/>
      <c r="AC256" s="217"/>
      <c r="AD256" s="217"/>
      <c r="AE256" s="217"/>
      <c r="AF256" s="217"/>
      <c r="AG256" s="217"/>
      <c r="AH256" s="217"/>
      <c r="AI256" s="217"/>
      <c r="AJ256" s="217"/>
      <c r="AK256" s="217"/>
      <c r="AL256" s="217"/>
      <c r="AM256" s="217"/>
      <c r="AN256" s="217"/>
      <c r="AO256" s="217"/>
      <c r="AP256" s="217"/>
      <c r="AQ256" s="217"/>
      <c r="AR256" s="217"/>
      <c r="AS256" s="217"/>
      <c r="AT256" s="217"/>
      <c r="AU256" s="217"/>
      <c r="AV256" s="217"/>
      <c r="AW256" s="217"/>
      <c r="AX256" s="217"/>
      <c r="AY256" s="227"/>
    </row>
    <row r="257" spans="1:51" ht="60" customHeight="1" x14ac:dyDescent="0.35">
      <c r="A257" s="223" t="s">
        <v>4478</v>
      </c>
      <c r="B257" s="211" t="s">
        <v>4479</v>
      </c>
      <c r="C257" s="211" t="s">
        <v>4480</v>
      </c>
      <c r="D257" s="211" t="s">
        <v>4481</v>
      </c>
      <c r="E257" s="211" t="s">
        <v>25</v>
      </c>
      <c r="F257" s="211" t="s">
        <v>25</v>
      </c>
      <c r="G257" s="211" t="s">
        <v>25</v>
      </c>
      <c r="H257" s="211" t="s">
        <v>4482</v>
      </c>
      <c r="I257" s="211" t="s">
        <v>25</v>
      </c>
      <c r="J257" s="211" t="s">
        <v>4483</v>
      </c>
      <c r="K257" s="214" t="str">
        <f>IF(COUNTIF(L257:AY257,"&lt;&gt;")=0,"",SUMPRODUCT(((Recommendations[ImplStatus]="Implemented")+(Recommendations[ImplStatus]="Compensated"))*ISNUMBER(MATCH(Recommendations[Id],L257:AY257,0)))/COUNTIF(L257:AY257,"&lt;&gt;"))</f>
        <v/>
      </c>
      <c r="L257" s="217"/>
      <c r="M257" s="217"/>
      <c r="N257" s="217"/>
      <c r="O257" s="217"/>
      <c r="P257" s="217"/>
      <c r="Q257" s="217"/>
      <c r="R257" s="217"/>
      <c r="S257" s="217"/>
      <c r="T257" s="217"/>
      <c r="U257" s="217"/>
      <c r="V257" s="217"/>
      <c r="W257" s="217"/>
      <c r="X257" s="217"/>
      <c r="Y257" s="217"/>
      <c r="Z257" s="217"/>
      <c r="AA257" s="217"/>
      <c r="AB257" s="217"/>
      <c r="AC257" s="217"/>
      <c r="AD257" s="217"/>
      <c r="AE257" s="217"/>
      <c r="AF257" s="217"/>
      <c r="AG257" s="217"/>
      <c r="AH257" s="217"/>
      <c r="AI257" s="217"/>
      <c r="AJ257" s="217"/>
      <c r="AK257" s="217"/>
      <c r="AL257" s="217"/>
      <c r="AM257" s="217"/>
      <c r="AN257" s="217"/>
      <c r="AO257" s="217"/>
      <c r="AP257" s="217"/>
      <c r="AQ257" s="217"/>
      <c r="AR257" s="217"/>
      <c r="AS257" s="217"/>
      <c r="AT257" s="217"/>
      <c r="AU257" s="217"/>
      <c r="AV257" s="217"/>
      <c r="AW257" s="217"/>
      <c r="AX257" s="217"/>
      <c r="AY257" s="227"/>
    </row>
    <row r="258" spans="1:51" ht="60" customHeight="1" outlineLevel="1" x14ac:dyDescent="0.35">
      <c r="A258" s="222" t="s">
        <v>1089</v>
      </c>
      <c r="B258" s="210" t="s">
        <v>4484</v>
      </c>
      <c r="C258" s="210"/>
      <c r="D258" s="210"/>
      <c r="E258" s="210"/>
      <c r="F258" s="210"/>
      <c r="G258" s="210"/>
      <c r="H258" s="210"/>
      <c r="I258" s="210"/>
      <c r="J258" s="210"/>
      <c r="K258" s="213" t="str">
        <f>IF(COUNTIF(L258:AY258,"&lt;&gt;")=0,"",SUMPRODUCT(((Recommendations[ImplStatus]="Implemented")+(Recommendations[ImplStatus]="Compensated"))*ISNUMBER(MATCH(Recommendations[Id],L258:AY258,0)))/COUNTIF(L258:AY258,"&lt;&gt;"))</f>
        <v/>
      </c>
      <c r="L258" s="216"/>
      <c r="M258" s="216"/>
      <c r="N258" s="216"/>
      <c r="O258" s="216"/>
      <c r="P258" s="216"/>
      <c r="Q258" s="216"/>
      <c r="R258" s="216"/>
      <c r="S258" s="216"/>
      <c r="T258" s="216"/>
      <c r="U258" s="216"/>
      <c r="V258" s="216"/>
      <c r="W258" s="216"/>
      <c r="X258" s="216"/>
      <c r="Y258" s="216"/>
      <c r="Z258" s="216"/>
      <c r="AA258" s="216"/>
      <c r="AB258" s="216"/>
      <c r="AC258" s="216"/>
      <c r="AD258" s="216"/>
      <c r="AE258" s="216"/>
      <c r="AF258" s="216"/>
      <c r="AG258" s="216"/>
      <c r="AH258" s="216"/>
      <c r="AI258" s="216"/>
      <c r="AJ258" s="216"/>
      <c r="AK258" s="216"/>
      <c r="AL258" s="216"/>
      <c r="AM258" s="216"/>
      <c r="AN258" s="216"/>
      <c r="AO258" s="216"/>
      <c r="AP258" s="216"/>
      <c r="AQ258" s="216"/>
      <c r="AR258" s="216"/>
      <c r="AS258" s="216"/>
      <c r="AT258" s="216"/>
      <c r="AU258" s="216"/>
      <c r="AV258" s="216"/>
      <c r="AW258" s="216"/>
      <c r="AX258" s="216"/>
      <c r="AY258" s="226"/>
    </row>
    <row r="259" spans="1:51" ht="60" customHeight="1" x14ac:dyDescent="0.35">
      <c r="A259" s="223" t="s">
        <v>4485</v>
      </c>
      <c r="B259" s="211" t="s">
        <v>4486</v>
      </c>
      <c r="C259" s="211" t="s">
        <v>4487</v>
      </c>
      <c r="D259" s="211" t="s">
        <v>4488</v>
      </c>
      <c r="E259" s="211" t="s">
        <v>4489</v>
      </c>
      <c r="F259" s="211" t="s">
        <v>25</v>
      </c>
      <c r="G259" s="211" t="s">
        <v>25</v>
      </c>
      <c r="H259" s="211" t="s">
        <v>4490</v>
      </c>
      <c r="I259" s="211" t="s">
        <v>25</v>
      </c>
      <c r="J259" s="211" t="s">
        <v>4491</v>
      </c>
      <c r="K259" s="214" t="str">
        <f>IF(COUNTIF(L259:AY259,"&lt;&gt;")=0,"",SUMPRODUCT(((Recommendations[ImplStatus]="Implemented")+(Recommendations[ImplStatus]="Compensated"))*ISNUMBER(MATCH(Recommendations[Id],L259:AY259,0)))/COUNTIF(L259:AY259,"&lt;&gt;"))</f>
        <v/>
      </c>
      <c r="L259" s="217"/>
      <c r="M259" s="217"/>
      <c r="N259" s="217"/>
      <c r="O259" s="217"/>
      <c r="P259" s="217"/>
      <c r="Q259" s="217"/>
      <c r="R259" s="217"/>
      <c r="S259" s="217"/>
      <c r="T259" s="217"/>
      <c r="U259" s="217"/>
      <c r="V259" s="217"/>
      <c r="W259" s="217"/>
      <c r="X259" s="217"/>
      <c r="Y259" s="217"/>
      <c r="Z259" s="217"/>
      <c r="AA259" s="217"/>
      <c r="AB259" s="217"/>
      <c r="AC259" s="217"/>
      <c r="AD259" s="217"/>
      <c r="AE259" s="217"/>
      <c r="AF259" s="217"/>
      <c r="AG259" s="217"/>
      <c r="AH259" s="217"/>
      <c r="AI259" s="217"/>
      <c r="AJ259" s="217"/>
      <c r="AK259" s="217"/>
      <c r="AL259" s="217"/>
      <c r="AM259" s="217"/>
      <c r="AN259" s="217"/>
      <c r="AO259" s="217"/>
      <c r="AP259" s="217"/>
      <c r="AQ259" s="217"/>
      <c r="AR259" s="217"/>
      <c r="AS259" s="217"/>
      <c r="AT259" s="217"/>
      <c r="AU259" s="217"/>
      <c r="AV259" s="217"/>
      <c r="AW259" s="217"/>
      <c r="AX259" s="217"/>
      <c r="AY259" s="227"/>
    </row>
    <row r="260" spans="1:51" ht="60" customHeight="1" x14ac:dyDescent="0.35">
      <c r="A260" s="223" t="s">
        <v>4492</v>
      </c>
      <c r="B260" s="211" t="s">
        <v>4493</v>
      </c>
      <c r="C260" s="211" t="s">
        <v>4494</v>
      </c>
      <c r="D260" s="211" t="s">
        <v>25</v>
      </c>
      <c r="E260" s="211" t="s">
        <v>25</v>
      </c>
      <c r="F260" s="211" t="s">
        <v>25</v>
      </c>
      <c r="G260" s="211" t="s">
        <v>25</v>
      </c>
      <c r="H260" s="211" t="s">
        <v>4495</v>
      </c>
      <c r="I260" s="211" t="s">
        <v>4496</v>
      </c>
      <c r="J260" s="211" t="s">
        <v>4497</v>
      </c>
      <c r="K260" s="214" t="str">
        <f>IF(COUNTIF(L260:AY260,"&lt;&gt;")=0,"",SUMPRODUCT(((Recommendations[ImplStatus]="Implemented")+(Recommendations[ImplStatus]="Compensated"))*ISNUMBER(MATCH(Recommendations[Id],L260:AY260,0)))/COUNTIF(L260:AY260,"&lt;&gt;"))</f>
        <v/>
      </c>
      <c r="L260" s="217"/>
      <c r="M260" s="217"/>
      <c r="N260" s="217"/>
      <c r="O260" s="217"/>
      <c r="P260" s="217"/>
      <c r="Q260" s="217"/>
      <c r="R260" s="217"/>
      <c r="S260" s="217"/>
      <c r="T260" s="217"/>
      <c r="U260" s="217"/>
      <c r="V260" s="217"/>
      <c r="W260" s="217"/>
      <c r="X260" s="217"/>
      <c r="Y260" s="217"/>
      <c r="Z260" s="217"/>
      <c r="AA260" s="217"/>
      <c r="AB260" s="217"/>
      <c r="AC260" s="217"/>
      <c r="AD260" s="217"/>
      <c r="AE260" s="217"/>
      <c r="AF260" s="217"/>
      <c r="AG260" s="217"/>
      <c r="AH260" s="217"/>
      <c r="AI260" s="217"/>
      <c r="AJ260" s="217"/>
      <c r="AK260" s="217"/>
      <c r="AL260" s="217"/>
      <c r="AM260" s="217"/>
      <c r="AN260" s="217"/>
      <c r="AO260" s="217"/>
      <c r="AP260" s="217"/>
      <c r="AQ260" s="217"/>
      <c r="AR260" s="217"/>
      <c r="AS260" s="217"/>
      <c r="AT260" s="217"/>
      <c r="AU260" s="217"/>
      <c r="AV260" s="217"/>
      <c r="AW260" s="217"/>
      <c r="AX260" s="217"/>
      <c r="AY260" s="227"/>
    </row>
    <row r="261" spans="1:51" ht="60" customHeight="1" x14ac:dyDescent="0.35">
      <c r="A261" s="223" t="s">
        <v>4498</v>
      </c>
      <c r="B261" s="211" t="s">
        <v>4499</v>
      </c>
      <c r="C261" s="211" t="s">
        <v>4500</v>
      </c>
      <c r="D261" s="211" t="s">
        <v>4501</v>
      </c>
      <c r="E261" s="211" t="s">
        <v>25</v>
      </c>
      <c r="F261" s="211" t="s">
        <v>25</v>
      </c>
      <c r="G261" s="211" t="s">
        <v>25</v>
      </c>
      <c r="H261" s="211" t="s">
        <v>4502</v>
      </c>
      <c r="I261" s="211" t="s">
        <v>4503</v>
      </c>
      <c r="J261" s="211" t="s">
        <v>4504</v>
      </c>
      <c r="K261" s="214" t="str">
        <f>IF(COUNTIF(L261:AY261,"&lt;&gt;")=0,"",SUMPRODUCT(((Recommendations[ImplStatus]="Implemented")+(Recommendations[ImplStatus]="Compensated"))*ISNUMBER(MATCH(Recommendations[Id],L261:AY261,0)))/COUNTIF(L261:AY261,"&lt;&gt;"))</f>
        <v/>
      </c>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17"/>
      <c r="AU261" s="217"/>
      <c r="AV261" s="217"/>
      <c r="AW261" s="217"/>
      <c r="AX261" s="217"/>
      <c r="AY261" s="227"/>
    </row>
    <row r="262" spans="1:51" ht="60" customHeight="1" x14ac:dyDescent="0.35">
      <c r="A262" s="223" t="s">
        <v>4505</v>
      </c>
      <c r="B262" s="211" t="s">
        <v>4506</v>
      </c>
      <c r="C262" s="211" t="s">
        <v>4507</v>
      </c>
      <c r="D262" s="211" t="s">
        <v>4508</v>
      </c>
      <c r="E262" s="211" t="s">
        <v>25</v>
      </c>
      <c r="F262" s="211" t="s">
        <v>25</v>
      </c>
      <c r="G262" s="211" t="s">
        <v>25</v>
      </c>
      <c r="H262" s="211" t="s">
        <v>4509</v>
      </c>
      <c r="I262" s="211" t="s">
        <v>4510</v>
      </c>
      <c r="J262" s="211" t="s">
        <v>4511</v>
      </c>
      <c r="K262" s="214" t="str">
        <f>IF(COUNTIF(L262:AY262,"&lt;&gt;")=0,"",SUMPRODUCT(((Recommendations[ImplStatus]="Implemented")+(Recommendations[ImplStatus]="Compensated"))*ISNUMBER(MATCH(Recommendations[Id],L262:AY262,0)))/COUNTIF(L262:AY262,"&lt;&gt;"))</f>
        <v/>
      </c>
      <c r="L262" s="217"/>
      <c r="M262" s="217"/>
      <c r="N262" s="217"/>
      <c r="O262" s="217"/>
      <c r="P262" s="217"/>
      <c r="Q262" s="217"/>
      <c r="R262" s="217"/>
      <c r="S262" s="217"/>
      <c r="T262" s="217"/>
      <c r="U262" s="217"/>
      <c r="V262" s="217"/>
      <c r="W262" s="217"/>
      <c r="X262" s="217"/>
      <c r="Y262" s="217"/>
      <c r="Z262" s="217"/>
      <c r="AA262" s="217"/>
      <c r="AB262" s="217"/>
      <c r="AC262" s="217"/>
      <c r="AD262" s="217"/>
      <c r="AE262" s="217"/>
      <c r="AF262" s="217"/>
      <c r="AG262" s="217"/>
      <c r="AH262" s="217"/>
      <c r="AI262" s="217"/>
      <c r="AJ262" s="217"/>
      <c r="AK262" s="217"/>
      <c r="AL262" s="217"/>
      <c r="AM262" s="217"/>
      <c r="AN262" s="217"/>
      <c r="AO262" s="217"/>
      <c r="AP262" s="217"/>
      <c r="AQ262" s="217"/>
      <c r="AR262" s="217"/>
      <c r="AS262" s="217"/>
      <c r="AT262" s="217"/>
      <c r="AU262" s="217"/>
      <c r="AV262" s="217"/>
      <c r="AW262" s="217"/>
      <c r="AX262" s="217"/>
      <c r="AY262" s="227"/>
    </row>
    <row r="263" spans="1:51" ht="60" customHeight="1" x14ac:dyDescent="0.35">
      <c r="A263" s="223" t="s">
        <v>4512</v>
      </c>
      <c r="B263" s="211" t="s">
        <v>4513</v>
      </c>
      <c r="C263" s="211" t="s">
        <v>4514</v>
      </c>
      <c r="D263" s="211" t="s">
        <v>4515</v>
      </c>
      <c r="E263" s="211" t="s">
        <v>25</v>
      </c>
      <c r="F263" s="211" t="s">
        <v>25</v>
      </c>
      <c r="G263" s="211" t="s">
        <v>4516</v>
      </c>
      <c r="H263" s="211" t="s">
        <v>3419</v>
      </c>
      <c r="I263" s="211" t="s">
        <v>4517</v>
      </c>
      <c r="J263" s="211" t="s">
        <v>4518</v>
      </c>
      <c r="K263" s="214" t="str">
        <f>IF(COUNTIF(L263:AY263,"&lt;&gt;")=0,"",SUMPRODUCT(((Recommendations[ImplStatus]="Implemented")+(Recommendations[ImplStatus]="Compensated"))*ISNUMBER(MATCH(Recommendations[Id],L263:AY263,0)))/COUNTIF(L263:AY263,"&lt;&gt;"))</f>
        <v/>
      </c>
      <c r="L263" s="217"/>
      <c r="M263" s="217"/>
      <c r="N263" s="217"/>
      <c r="O263" s="217"/>
      <c r="P263" s="217"/>
      <c r="Q263" s="217"/>
      <c r="R263" s="217"/>
      <c r="S263" s="217"/>
      <c r="T263" s="217"/>
      <c r="U263" s="217"/>
      <c r="V263" s="217"/>
      <c r="W263" s="217"/>
      <c r="X263" s="217"/>
      <c r="Y263" s="217"/>
      <c r="Z263" s="217"/>
      <c r="AA263" s="217"/>
      <c r="AB263" s="217"/>
      <c r="AC263" s="217"/>
      <c r="AD263" s="217"/>
      <c r="AE263" s="217"/>
      <c r="AF263" s="217"/>
      <c r="AG263" s="217"/>
      <c r="AH263" s="217"/>
      <c r="AI263" s="217"/>
      <c r="AJ263" s="217"/>
      <c r="AK263" s="217"/>
      <c r="AL263" s="217"/>
      <c r="AM263" s="217"/>
      <c r="AN263" s="217"/>
      <c r="AO263" s="217"/>
      <c r="AP263" s="217"/>
      <c r="AQ263" s="217"/>
      <c r="AR263" s="217"/>
      <c r="AS263" s="217"/>
      <c r="AT263" s="217"/>
      <c r="AU263" s="217"/>
      <c r="AV263" s="217"/>
      <c r="AW263" s="217"/>
      <c r="AX263" s="217"/>
      <c r="AY263" s="227"/>
    </row>
    <row r="264" spans="1:51" ht="60" customHeight="1" x14ac:dyDescent="0.35">
      <c r="A264" s="223" t="s">
        <v>4519</v>
      </c>
      <c r="B264" s="211" t="s">
        <v>4520</v>
      </c>
      <c r="C264" s="211" t="s">
        <v>4507</v>
      </c>
      <c r="D264" s="211" t="s">
        <v>4521</v>
      </c>
      <c r="E264" s="211" t="s">
        <v>25</v>
      </c>
      <c r="F264" s="211" t="s">
        <v>25</v>
      </c>
      <c r="G264" s="211" t="s">
        <v>25</v>
      </c>
      <c r="H264" s="211" t="s">
        <v>4522</v>
      </c>
      <c r="I264" s="211" t="s">
        <v>25</v>
      </c>
      <c r="J264" s="211" t="s">
        <v>4523</v>
      </c>
      <c r="K264" s="214" t="str">
        <f>IF(COUNTIF(L264:AY264,"&lt;&gt;")=0,"",SUMPRODUCT(((Recommendations[ImplStatus]="Implemented")+(Recommendations[ImplStatus]="Compensated"))*ISNUMBER(MATCH(Recommendations[Id],L264:AY264,0)))/COUNTIF(L264:AY264,"&lt;&gt;"))</f>
        <v/>
      </c>
      <c r="L264" s="217"/>
      <c r="M264" s="217"/>
      <c r="N264" s="217"/>
      <c r="O264" s="217"/>
      <c r="P264" s="217"/>
      <c r="Q264" s="217"/>
      <c r="R264" s="217"/>
      <c r="S264" s="217"/>
      <c r="T264" s="217"/>
      <c r="U264" s="217"/>
      <c r="V264" s="217"/>
      <c r="W264" s="217"/>
      <c r="X264" s="217"/>
      <c r="Y264" s="217"/>
      <c r="Z264" s="217"/>
      <c r="AA264" s="217"/>
      <c r="AB264" s="217"/>
      <c r="AC264" s="217"/>
      <c r="AD264" s="217"/>
      <c r="AE264" s="217"/>
      <c r="AF264" s="217"/>
      <c r="AG264" s="217"/>
      <c r="AH264" s="217"/>
      <c r="AI264" s="217"/>
      <c r="AJ264" s="217"/>
      <c r="AK264" s="217"/>
      <c r="AL264" s="217"/>
      <c r="AM264" s="217"/>
      <c r="AN264" s="217"/>
      <c r="AO264" s="217"/>
      <c r="AP264" s="217"/>
      <c r="AQ264" s="217"/>
      <c r="AR264" s="217"/>
      <c r="AS264" s="217"/>
      <c r="AT264" s="217"/>
      <c r="AU264" s="217"/>
      <c r="AV264" s="217"/>
      <c r="AW264" s="217"/>
      <c r="AX264" s="217"/>
      <c r="AY264" s="227"/>
    </row>
    <row r="265" spans="1:51" ht="60" customHeight="1" outlineLevel="1" x14ac:dyDescent="0.35">
      <c r="A265" s="222" t="s">
        <v>1093</v>
      </c>
      <c r="B265" s="210" t="s">
        <v>4524</v>
      </c>
      <c r="C265" s="210"/>
      <c r="D265" s="210"/>
      <c r="E265" s="210"/>
      <c r="F265" s="210"/>
      <c r="G265" s="210"/>
      <c r="H265" s="210"/>
      <c r="I265" s="210"/>
      <c r="J265" s="210"/>
      <c r="K265" s="213" t="str">
        <f>IF(COUNTIF(L265:AY265,"&lt;&gt;")=0,"",SUMPRODUCT(((Recommendations[ImplStatus]="Implemented")+(Recommendations[ImplStatus]="Compensated"))*ISNUMBER(MATCH(Recommendations[Id],L265:AY265,0)))/COUNTIF(L265:AY265,"&lt;&gt;"))</f>
        <v/>
      </c>
      <c r="L265" s="216"/>
      <c r="M265" s="216"/>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26"/>
    </row>
    <row r="266" spans="1:51" ht="60" customHeight="1" x14ac:dyDescent="0.35">
      <c r="A266" s="223" t="s">
        <v>4525</v>
      </c>
      <c r="B266" s="211" t="s">
        <v>4526</v>
      </c>
      <c r="C266" s="211" t="s">
        <v>4527</v>
      </c>
      <c r="D266" s="211" t="s">
        <v>4528</v>
      </c>
      <c r="E266" s="211" t="s">
        <v>4529</v>
      </c>
      <c r="F266" s="211" t="s">
        <v>25</v>
      </c>
      <c r="G266" s="211" t="s">
        <v>4530</v>
      </c>
      <c r="H266" s="211" t="s">
        <v>4531</v>
      </c>
      <c r="I266" s="211" t="s">
        <v>4532</v>
      </c>
      <c r="J266" s="211" t="s">
        <v>4533</v>
      </c>
      <c r="K266" s="214" t="str">
        <f>IF(COUNTIF(L266:AY266,"&lt;&gt;")=0,"",SUMPRODUCT(((Recommendations[ImplStatus]="Implemented")+(Recommendations[ImplStatus]="Compensated"))*ISNUMBER(MATCH(Recommendations[Id],L266:AY266,0)))/COUNTIF(L266:AY266,"&lt;&gt;"))</f>
        <v/>
      </c>
      <c r="L266" s="217"/>
      <c r="M266" s="217"/>
      <c r="N266" s="217"/>
      <c r="O266" s="217"/>
      <c r="P266" s="217"/>
      <c r="Q266" s="217"/>
      <c r="R266" s="217"/>
      <c r="S266" s="217"/>
      <c r="T266" s="217"/>
      <c r="U266" s="217"/>
      <c r="V266" s="217"/>
      <c r="W266" s="217"/>
      <c r="X266" s="217"/>
      <c r="Y266" s="217"/>
      <c r="Z266" s="217"/>
      <c r="AA266" s="217"/>
      <c r="AB266" s="217"/>
      <c r="AC266" s="217"/>
      <c r="AD266" s="217"/>
      <c r="AE266" s="217"/>
      <c r="AF266" s="217"/>
      <c r="AG266" s="217"/>
      <c r="AH266" s="217"/>
      <c r="AI266" s="217"/>
      <c r="AJ266" s="217"/>
      <c r="AK266" s="217"/>
      <c r="AL266" s="217"/>
      <c r="AM266" s="217"/>
      <c r="AN266" s="217"/>
      <c r="AO266" s="217"/>
      <c r="AP266" s="217"/>
      <c r="AQ266" s="217"/>
      <c r="AR266" s="217"/>
      <c r="AS266" s="217"/>
      <c r="AT266" s="217"/>
      <c r="AU266" s="217"/>
      <c r="AV266" s="217"/>
      <c r="AW266" s="217"/>
      <c r="AX266" s="217"/>
      <c r="AY266" s="227"/>
    </row>
    <row r="267" spans="1:51" ht="60" customHeight="1" x14ac:dyDescent="0.35">
      <c r="A267" s="223" t="s">
        <v>4534</v>
      </c>
      <c r="B267" s="211" t="s">
        <v>4535</v>
      </c>
      <c r="C267" s="211" t="s">
        <v>4536</v>
      </c>
      <c r="D267" s="211" t="s">
        <v>4537</v>
      </c>
      <c r="E267" s="211" t="s">
        <v>25</v>
      </c>
      <c r="F267" s="211" t="s">
        <v>25</v>
      </c>
      <c r="G267" s="211" t="s">
        <v>25</v>
      </c>
      <c r="H267" s="211" t="s">
        <v>4538</v>
      </c>
      <c r="I267" s="211" t="s">
        <v>25</v>
      </c>
      <c r="J267" s="211" t="s">
        <v>4539</v>
      </c>
      <c r="K267" s="214" t="str">
        <f>IF(COUNTIF(L267:AY267,"&lt;&gt;")=0,"",SUMPRODUCT(((Recommendations[ImplStatus]="Implemented")+(Recommendations[ImplStatus]="Compensated"))*ISNUMBER(MATCH(Recommendations[Id],L267:AY267,0)))/COUNTIF(L267:AY267,"&lt;&gt;"))</f>
        <v/>
      </c>
      <c r="L267" s="217"/>
      <c r="M267" s="217"/>
      <c r="N267" s="217"/>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c r="AQ267" s="217"/>
      <c r="AR267" s="217"/>
      <c r="AS267" s="217"/>
      <c r="AT267" s="217"/>
      <c r="AU267" s="217"/>
      <c r="AV267" s="217"/>
      <c r="AW267" s="217"/>
      <c r="AX267" s="217"/>
      <c r="AY267" s="227"/>
    </row>
    <row r="268" spans="1:51" ht="60" customHeight="1" x14ac:dyDescent="0.35">
      <c r="A268" s="223" t="s">
        <v>4540</v>
      </c>
      <c r="B268" s="211" t="s">
        <v>4541</v>
      </c>
      <c r="C268" s="211" t="s">
        <v>4542</v>
      </c>
      <c r="D268" s="211" t="s">
        <v>4537</v>
      </c>
      <c r="E268" s="211" t="s">
        <v>25</v>
      </c>
      <c r="F268" s="211" t="s">
        <v>25</v>
      </c>
      <c r="G268" s="211" t="s">
        <v>4543</v>
      </c>
      <c r="H268" s="211" t="s">
        <v>4544</v>
      </c>
      <c r="I268" s="211" t="s">
        <v>25</v>
      </c>
      <c r="J268" s="211" t="s">
        <v>4545</v>
      </c>
      <c r="K268" s="214" t="str">
        <f>IF(COUNTIF(L268:AY268,"&lt;&gt;")=0,"",SUMPRODUCT(((Recommendations[ImplStatus]="Implemented")+(Recommendations[ImplStatus]="Compensated"))*ISNUMBER(MATCH(Recommendations[Id],L268:AY268,0)))/COUNTIF(L268:AY268,"&lt;&gt;"))</f>
        <v/>
      </c>
      <c r="L268" s="217"/>
      <c r="M268" s="217"/>
      <c r="N268" s="217"/>
      <c r="O268" s="217"/>
      <c r="P268" s="217"/>
      <c r="Q268" s="217"/>
      <c r="R268" s="217"/>
      <c r="S268" s="217"/>
      <c r="T268" s="217"/>
      <c r="U268" s="217"/>
      <c r="V268" s="217"/>
      <c r="W268" s="217"/>
      <c r="X268" s="217"/>
      <c r="Y268" s="217"/>
      <c r="Z268" s="217"/>
      <c r="AA268" s="217"/>
      <c r="AB268" s="217"/>
      <c r="AC268" s="217"/>
      <c r="AD268" s="217"/>
      <c r="AE268" s="217"/>
      <c r="AF268" s="217"/>
      <c r="AG268" s="217"/>
      <c r="AH268" s="217"/>
      <c r="AI268" s="217"/>
      <c r="AJ268" s="217"/>
      <c r="AK268" s="217"/>
      <c r="AL268" s="217"/>
      <c r="AM268" s="217"/>
      <c r="AN268" s="217"/>
      <c r="AO268" s="217"/>
      <c r="AP268" s="217"/>
      <c r="AQ268" s="217"/>
      <c r="AR268" s="217"/>
      <c r="AS268" s="217"/>
      <c r="AT268" s="217"/>
      <c r="AU268" s="217"/>
      <c r="AV268" s="217"/>
      <c r="AW268" s="217"/>
      <c r="AX268" s="217"/>
      <c r="AY268" s="227"/>
    </row>
    <row r="269" spans="1:51" ht="60" customHeight="1" x14ac:dyDescent="0.35">
      <c r="A269" s="223" t="s">
        <v>4546</v>
      </c>
      <c r="B269" s="211" t="s">
        <v>4547</v>
      </c>
      <c r="C269" s="211" t="s">
        <v>4542</v>
      </c>
      <c r="D269" s="211" t="s">
        <v>4548</v>
      </c>
      <c r="E269" s="211" t="s">
        <v>25</v>
      </c>
      <c r="F269" s="211" t="s">
        <v>25</v>
      </c>
      <c r="G269" s="211" t="s">
        <v>25</v>
      </c>
      <c r="H269" s="211" t="s">
        <v>4549</v>
      </c>
      <c r="I269" s="211" t="s">
        <v>25</v>
      </c>
      <c r="J269" s="211" t="s">
        <v>4550</v>
      </c>
      <c r="K269" s="214" t="str">
        <f>IF(COUNTIF(L269:AY269,"&lt;&gt;")=0,"",SUMPRODUCT(((Recommendations[ImplStatus]="Implemented")+(Recommendations[ImplStatus]="Compensated"))*ISNUMBER(MATCH(Recommendations[Id],L269:AY269,0)))/COUNTIF(L269:AY269,"&lt;&gt;"))</f>
        <v/>
      </c>
      <c r="L269" s="217"/>
      <c r="M269" s="217"/>
      <c r="N269" s="217"/>
      <c r="O269" s="217"/>
      <c r="P269" s="217"/>
      <c r="Q269" s="217"/>
      <c r="R269" s="217"/>
      <c r="S269" s="217"/>
      <c r="T269" s="217"/>
      <c r="U269" s="217"/>
      <c r="V269" s="217"/>
      <c r="W269" s="217"/>
      <c r="X269" s="217"/>
      <c r="Y269" s="217"/>
      <c r="Z269" s="217"/>
      <c r="AA269" s="217"/>
      <c r="AB269" s="217"/>
      <c r="AC269" s="217"/>
      <c r="AD269" s="217"/>
      <c r="AE269" s="217"/>
      <c r="AF269" s="217"/>
      <c r="AG269" s="217"/>
      <c r="AH269" s="217"/>
      <c r="AI269" s="217"/>
      <c r="AJ269" s="217"/>
      <c r="AK269" s="217"/>
      <c r="AL269" s="217"/>
      <c r="AM269" s="217"/>
      <c r="AN269" s="217"/>
      <c r="AO269" s="217"/>
      <c r="AP269" s="217"/>
      <c r="AQ269" s="217"/>
      <c r="AR269" s="217"/>
      <c r="AS269" s="217"/>
      <c r="AT269" s="217"/>
      <c r="AU269" s="217"/>
      <c r="AV269" s="217"/>
      <c r="AW269" s="217"/>
      <c r="AX269" s="217"/>
      <c r="AY269" s="227"/>
    </row>
    <row r="270" spans="1:51" ht="60" customHeight="1" x14ac:dyDescent="0.35">
      <c r="A270" s="223" t="s">
        <v>4551</v>
      </c>
      <c r="B270" s="211" t="s">
        <v>4552</v>
      </c>
      <c r="C270" s="211" t="s">
        <v>4553</v>
      </c>
      <c r="D270" s="211" t="s">
        <v>4554</v>
      </c>
      <c r="E270" s="211" t="s">
        <v>25</v>
      </c>
      <c r="F270" s="211" t="s">
        <v>25</v>
      </c>
      <c r="G270" s="211" t="s">
        <v>25</v>
      </c>
      <c r="H270" s="211" t="s">
        <v>4555</v>
      </c>
      <c r="I270" s="211" t="s">
        <v>25</v>
      </c>
      <c r="J270" s="211" t="s">
        <v>4556</v>
      </c>
      <c r="K270" s="214" t="str">
        <f>IF(COUNTIF(L270:AY270,"&lt;&gt;")=0,"",SUMPRODUCT(((Recommendations[ImplStatus]="Implemented")+(Recommendations[ImplStatus]="Compensated"))*ISNUMBER(MATCH(Recommendations[Id],L270:AY270,0)))/COUNTIF(L270:AY270,"&lt;&gt;"))</f>
        <v/>
      </c>
      <c r="L270" s="217"/>
      <c r="M270" s="217"/>
      <c r="N270" s="217"/>
      <c r="O270" s="217"/>
      <c r="P270" s="217"/>
      <c r="Q270" s="217"/>
      <c r="R270" s="217"/>
      <c r="S270" s="217"/>
      <c r="T270" s="217"/>
      <c r="U270" s="217"/>
      <c r="V270" s="217"/>
      <c r="W270" s="217"/>
      <c r="X270" s="217"/>
      <c r="Y270" s="217"/>
      <c r="Z270" s="217"/>
      <c r="AA270" s="217"/>
      <c r="AB270" s="217"/>
      <c r="AC270" s="217"/>
      <c r="AD270" s="217"/>
      <c r="AE270" s="217"/>
      <c r="AF270" s="217"/>
      <c r="AG270" s="217"/>
      <c r="AH270" s="217"/>
      <c r="AI270" s="217"/>
      <c r="AJ270" s="217"/>
      <c r="AK270" s="217"/>
      <c r="AL270" s="217"/>
      <c r="AM270" s="217"/>
      <c r="AN270" s="217"/>
      <c r="AO270" s="217"/>
      <c r="AP270" s="217"/>
      <c r="AQ270" s="217"/>
      <c r="AR270" s="217"/>
      <c r="AS270" s="217"/>
      <c r="AT270" s="217"/>
      <c r="AU270" s="217"/>
      <c r="AV270" s="217"/>
      <c r="AW270" s="217"/>
      <c r="AX270" s="217"/>
      <c r="AY270" s="227"/>
    </row>
    <row r="271" spans="1:51" ht="60" customHeight="1" x14ac:dyDescent="0.35">
      <c r="A271" s="223" t="s">
        <v>4557</v>
      </c>
      <c r="B271" s="211" t="s">
        <v>4558</v>
      </c>
      <c r="C271" s="211" t="s">
        <v>4559</v>
      </c>
      <c r="D271" s="211" t="s">
        <v>4560</v>
      </c>
      <c r="E271" s="211" t="s">
        <v>25</v>
      </c>
      <c r="F271" s="211" t="s">
        <v>25</v>
      </c>
      <c r="G271" s="211" t="s">
        <v>25</v>
      </c>
      <c r="H271" s="211" t="s">
        <v>4561</v>
      </c>
      <c r="I271" s="211" t="s">
        <v>4562</v>
      </c>
      <c r="J271" s="211" t="s">
        <v>25</v>
      </c>
      <c r="K271" s="214" t="str">
        <f>IF(COUNTIF(L271:AY271,"&lt;&gt;")=0,"",SUMPRODUCT(((Recommendations[ImplStatus]="Implemented")+(Recommendations[ImplStatus]="Compensated"))*ISNUMBER(MATCH(Recommendations[Id],L271:AY271,0)))/COUNTIF(L271:AY271,"&lt;&gt;"))</f>
        <v/>
      </c>
      <c r="L271" s="217"/>
      <c r="M271" s="217"/>
      <c r="N271" s="217"/>
      <c r="O271" s="217"/>
      <c r="P271" s="217"/>
      <c r="Q271" s="217"/>
      <c r="R271" s="217"/>
      <c r="S271" s="217"/>
      <c r="T271" s="217"/>
      <c r="U271" s="217"/>
      <c r="V271" s="217"/>
      <c r="W271" s="217"/>
      <c r="X271" s="217"/>
      <c r="Y271" s="217"/>
      <c r="Z271" s="217"/>
      <c r="AA271" s="217"/>
      <c r="AB271" s="217"/>
      <c r="AC271" s="217"/>
      <c r="AD271" s="217"/>
      <c r="AE271" s="217"/>
      <c r="AF271" s="217"/>
      <c r="AG271" s="217"/>
      <c r="AH271" s="217"/>
      <c r="AI271" s="217"/>
      <c r="AJ271" s="217"/>
      <c r="AK271" s="217"/>
      <c r="AL271" s="217"/>
      <c r="AM271" s="217"/>
      <c r="AN271" s="217"/>
      <c r="AO271" s="217"/>
      <c r="AP271" s="217"/>
      <c r="AQ271" s="217"/>
      <c r="AR271" s="217"/>
      <c r="AS271" s="217"/>
      <c r="AT271" s="217"/>
      <c r="AU271" s="217"/>
      <c r="AV271" s="217"/>
      <c r="AW271" s="217"/>
      <c r="AX271" s="217"/>
      <c r="AY271" s="227"/>
    </row>
    <row r="272" spans="1:51" ht="60" customHeight="1" x14ac:dyDescent="0.35">
      <c r="A272" s="223" t="s">
        <v>4563</v>
      </c>
      <c r="B272" s="211" t="s">
        <v>4564</v>
      </c>
      <c r="C272" s="211" t="s">
        <v>4565</v>
      </c>
      <c r="D272" s="211" t="s">
        <v>4566</v>
      </c>
      <c r="E272" s="211" t="s">
        <v>25</v>
      </c>
      <c r="F272" s="211" t="s">
        <v>25</v>
      </c>
      <c r="G272" s="211" t="s">
        <v>25</v>
      </c>
      <c r="H272" s="211" t="s">
        <v>4567</v>
      </c>
      <c r="I272" s="211" t="s">
        <v>4568</v>
      </c>
      <c r="J272" s="211" t="s">
        <v>4569</v>
      </c>
      <c r="K272" s="214" t="str">
        <f>IF(COUNTIF(L272:AY272,"&lt;&gt;")=0,"",SUMPRODUCT(((Recommendations[ImplStatus]="Implemented")+(Recommendations[ImplStatus]="Compensated"))*ISNUMBER(MATCH(Recommendations[Id],L272:AY272,0)))/COUNTIF(L272:AY272,"&lt;&gt;"))</f>
        <v/>
      </c>
      <c r="L272" s="217"/>
      <c r="M272" s="217"/>
      <c r="N272" s="217"/>
      <c r="O272" s="217"/>
      <c r="P272" s="217"/>
      <c r="Q272" s="217"/>
      <c r="R272" s="217"/>
      <c r="S272" s="217"/>
      <c r="T272" s="217"/>
      <c r="U272" s="217"/>
      <c r="V272" s="217"/>
      <c r="W272" s="217"/>
      <c r="X272" s="217"/>
      <c r="Y272" s="217"/>
      <c r="Z272" s="217"/>
      <c r="AA272" s="217"/>
      <c r="AB272" s="217"/>
      <c r="AC272" s="217"/>
      <c r="AD272" s="217"/>
      <c r="AE272" s="217"/>
      <c r="AF272" s="217"/>
      <c r="AG272" s="217"/>
      <c r="AH272" s="217"/>
      <c r="AI272" s="217"/>
      <c r="AJ272" s="217"/>
      <c r="AK272" s="217"/>
      <c r="AL272" s="217"/>
      <c r="AM272" s="217"/>
      <c r="AN272" s="217"/>
      <c r="AO272" s="217"/>
      <c r="AP272" s="217"/>
      <c r="AQ272" s="217"/>
      <c r="AR272" s="217"/>
      <c r="AS272" s="217"/>
      <c r="AT272" s="217"/>
      <c r="AU272" s="217"/>
      <c r="AV272" s="217"/>
      <c r="AW272" s="217"/>
      <c r="AX272" s="217"/>
      <c r="AY272" s="227"/>
    </row>
    <row r="273" spans="1:51" ht="60" customHeight="1" outlineLevel="1" x14ac:dyDescent="0.35">
      <c r="A273" s="222" t="s">
        <v>1097</v>
      </c>
      <c r="B273" s="210" t="s">
        <v>4570</v>
      </c>
      <c r="C273" s="210"/>
      <c r="D273" s="210"/>
      <c r="E273" s="210"/>
      <c r="F273" s="210"/>
      <c r="G273" s="210"/>
      <c r="H273" s="210"/>
      <c r="I273" s="210"/>
      <c r="J273" s="210"/>
      <c r="K273" s="213" t="str">
        <f>IF(COUNTIF(L273:AY273,"&lt;&gt;")=0,"",SUMPRODUCT(((Recommendations[ImplStatus]="Implemented")+(Recommendations[ImplStatus]="Compensated"))*ISNUMBER(MATCH(Recommendations[Id],L273:AY273,0)))/COUNTIF(L273:AY273,"&lt;&gt;"))</f>
        <v/>
      </c>
      <c r="L273" s="216"/>
      <c r="M273" s="216"/>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26"/>
    </row>
    <row r="274" spans="1:51" ht="60" customHeight="1" x14ac:dyDescent="0.35">
      <c r="A274" s="223" t="s">
        <v>4571</v>
      </c>
      <c r="B274" s="211" t="s">
        <v>4572</v>
      </c>
      <c r="C274" s="211" t="s">
        <v>4573</v>
      </c>
      <c r="D274" s="211" t="s">
        <v>4566</v>
      </c>
      <c r="E274" s="211" t="s">
        <v>4574</v>
      </c>
      <c r="F274" s="211" t="s">
        <v>25</v>
      </c>
      <c r="G274" s="211" t="s">
        <v>25</v>
      </c>
      <c r="H274" s="211" t="s">
        <v>4575</v>
      </c>
      <c r="I274" s="211" t="s">
        <v>25</v>
      </c>
      <c r="J274" s="211" t="s">
        <v>4576</v>
      </c>
      <c r="K274" s="214" t="str">
        <f>IF(COUNTIF(L274:AY274,"&lt;&gt;")=0,"",SUMPRODUCT(((Recommendations[ImplStatus]="Implemented")+(Recommendations[ImplStatus]="Compensated"))*ISNUMBER(MATCH(Recommendations[Id],L274:AY274,0)))/COUNTIF(L274:AY274,"&lt;&gt;"))</f>
        <v/>
      </c>
      <c r="L274" s="217"/>
      <c r="M274" s="217"/>
      <c r="N274" s="217"/>
      <c r="O274" s="217"/>
      <c r="P274" s="217"/>
      <c r="Q274" s="217"/>
      <c r="R274" s="217"/>
      <c r="S274" s="217"/>
      <c r="T274" s="217"/>
      <c r="U274" s="217"/>
      <c r="V274" s="217"/>
      <c r="W274" s="217"/>
      <c r="X274" s="217"/>
      <c r="Y274" s="217"/>
      <c r="Z274" s="217"/>
      <c r="AA274" s="217"/>
      <c r="AB274" s="217"/>
      <c r="AC274" s="217"/>
      <c r="AD274" s="217"/>
      <c r="AE274" s="217"/>
      <c r="AF274" s="217"/>
      <c r="AG274" s="217"/>
      <c r="AH274" s="217"/>
      <c r="AI274" s="217"/>
      <c r="AJ274" s="217"/>
      <c r="AK274" s="217"/>
      <c r="AL274" s="217"/>
      <c r="AM274" s="217"/>
      <c r="AN274" s="217"/>
      <c r="AO274" s="217"/>
      <c r="AP274" s="217"/>
      <c r="AQ274" s="217"/>
      <c r="AR274" s="217"/>
      <c r="AS274" s="217"/>
      <c r="AT274" s="217"/>
      <c r="AU274" s="217"/>
      <c r="AV274" s="217"/>
      <c r="AW274" s="217"/>
      <c r="AX274" s="217"/>
      <c r="AY274" s="227"/>
    </row>
    <row r="275" spans="1:51" ht="60" customHeight="1" x14ac:dyDescent="0.35">
      <c r="A275" s="223" t="s">
        <v>4577</v>
      </c>
      <c r="B275" s="211" t="s">
        <v>4578</v>
      </c>
      <c r="C275" s="211" t="s">
        <v>4579</v>
      </c>
      <c r="D275" s="211" t="s">
        <v>4580</v>
      </c>
      <c r="E275" s="211" t="s">
        <v>25</v>
      </c>
      <c r="F275" s="211" t="s">
        <v>25</v>
      </c>
      <c r="G275" s="211" t="s">
        <v>25</v>
      </c>
      <c r="H275" s="211" t="s">
        <v>4581</v>
      </c>
      <c r="I275" s="211" t="s">
        <v>25</v>
      </c>
      <c r="J275" s="211" t="s">
        <v>4582</v>
      </c>
      <c r="K275" s="214" t="str">
        <f>IF(COUNTIF(L275:AY275,"&lt;&gt;")=0,"",SUMPRODUCT(((Recommendations[ImplStatus]="Implemented")+(Recommendations[ImplStatus]="Compensated"))*ISNUMBER(MATCH(Recommendations[Id],L275:AY275,0)))/COUNTIF(L275:AY275,"&lt;&gt;"))</f>
        <v/>
      </c>
      <c r="L275" s="217"/>
      <c r="M275" s="217"/>
      <c r="N275" s="217"/>
      <c r="O275" s="217"/>
      <c r="P275" s="217"/>
      <c r="Q275" s="217"/>
      <c r="R275" s="217"/>
      <c r="S275" s="217"/>
      <c r="T275" s="217"/>
      <c r="U275" s="217"/>
      <c r="V275" s="217"/>
      <c r="W275" s="217"/>
      <c r="X275" s="217"/>
      <c r="Y275" s="217"/>
      <c r="Z275" s="217"/>
      <c r="AA275" s="217"/>
      <c r="AB275" s="217"/>
      <c r="AC275" s="217"/>
      <c r="AD275" s="217"/>
      <c r="AE275" s="217"/>
      <c r="AF275" s="217"/>
      <c r="AG275" s="217"/>
      <c r="AH275" s="217"/>
      <c r="AI275" s="217"/>
      <c r="AJ275" s="217"/>
      <c r="AK275" s="217"/>
      <c r="AL275" s="217"/>
      <c r="AM275" s="217"/>
      <c r="AN275" s="217"/>
      <c r="AO275" s="217"/>
      <c r="AP275" s="217"/>
      <c r="AQ275" s="217"/>
      <c r="AR275" s="217"/>
      <c r="AS275" s="217"/>
      <c r="AT275" s="217"/>
      <c r="AU275" s="217"/>
      <c r="AV275" s="217"/>
      <c r="AW275" s="217"/>
      <c r="AX275" s="217"/>
      <c r="AY275" s="227"/>
    </row>
    <row r="276" spans="1:51" ht="60" customHeight="1" x14ac:dyDescent="0.35">
      <c r="A276" s="223" t="s">
        <v>4583</v>
      </c>
      <c r="B276" s="211" t="s">
        <v>4584</v>
      </c>
      <c r="C276" s="211" t="s">
        <v>4585</v>
      </c>
      <c r="D276" s="211" t="s">
        <v>4586</v>
      </c>
      <c r="E276" s="211" t="s">
        <v>25</v>
      </c>
      <c r="F276" s="211" t="s">
        <v>4587</v>
      </c>
      <c r="G276" s="211" t="s">
        <v>25</v>
      </c>
      <c r="H276" s="211" t="s">
        <v>4588</v>
      </c>
      <c r="I276" s="211" t="s">
        <v>4589</v>
      </c>
      <c r="J276" s="211" t="s">
        <v>4590</v>
      </c>
      <c r="K276" s="214" t="str">
        <f>IF(COUNTIF(L276:AY276,"&lt;&gt;")=0,"",SUMPRODUCT(((Recommendations[ImplStatus]="Implemented")+(Recommendations[ImplStatus]="Compensated"))*ISNUMBER(MATCH(Recommendations[Id],L276:AY276,0)))/COUNTIF(L276:AY276,"&lt;&gt;"))</f>
        <v/>
      </c>
      <c r="L276" s="217"/>
      <c r="M276" s="217"/>
      <c r="N276" s="217"/>
      <c r="O276" s="217"/>
      <c r="P276" s="217"/>
      <c r="Q276" s="217"/>
      <c r="R276" s="217"/>
      <c r="S276" s="217"/>
      <c r="T276" s="217"/>
      <c r="U276" s="217"/>
      <c r="V276" s="217"/>
      <c r="W276" s="217"/>
      <c r="X276" s="217"/>
      <c r="Y276" s="217"/>
      <c r="Z276" s="217"/>
      <c r="AA276" s="217"/>
      <c r="AB276" s="217"/>
      <c r="AC276" s="217"/>
      <c r="AD276" s="217"/>
      <c r="AE276" s="217"/>
      <c r="AF276" s="217"/>
      <c r="AG276" s="217"/>
      <c r="AH276" s="217"/>
      <c r="AI276" s="217"/>
      <c r="AJ276" s="217"/>
      <c r="AK276" s="217"/>
      <c r="AL276" s="217"/>
      <c r="AM276" s="217"/>
      <c r="AN276" s="217"/>
      <c r="AO276" s="217"/>
      <c r="AP276" s="217"/>
      <c r="AQ276" s="217"/>
      <c r="AR276" s="217"/>
      <c r="AS276" s="217"/>
      <c r="AT276" s="217"/>
      <c r="AU276" s="217"/>
      <c r="AV276" s="217"/>
      <c r="AW276" s="217"/>
      <c r="AX276" s="217"/>
      <c r="AY276" s="227"/>
    </row>
    <row r="277" spans="1:51" ht="60" customHeight="1" outlineLevel="1" x14ac:dyDescent="0.35">
      <c r="A277" s="222" t="s">
        <v>4591</v>
      </c>
      <c r="B277" s="210" t="s">
        <v>4592</v>
      </c>
      <c r="C277" s="210"/>
      <c r="D277" s="210"/>
      <c r="E277" s="210"/>
      <c r="F277" s="210"/>
      <c r="G277" s="210"/>
      <c r="H277" s="210"/>
      <c r="I277" s="210"/>
      <c r="J277" s="210"/>
      <c r="K277" s="213" t="str">
        <f>IF(COUNTIF(L277:AY277,"&lt;&gt;")=0,"",SUMPRODUCT(((Recommendations[ImplStatus]="Implemented")+(Recommendations[ImplStatus]="Compensated"))*ISNUMBER(MATCH(Recommendations[Id],L277:AY277,0)))/COUNTIF(L277:AY277,"&lt;&gt;"))</f>
        <v/>
      </c>
      <c r="L277" s="216"/>
      <c r="M277" s="216"/>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26"/>
    </row>
    <row r="278" spans="1:51" ht="60" customHeight="1" x14ac:dyDescent="0.35">
      <c r="A278" s="223" t="s">
        <v>4593</v>
      </c>
      <c r="B278" s="211" t="s">
        <v>4594</v>
      </c>
      <c r="C278" s="211" t="s">
        <v>4595</v>
      </c>
      <c r="D278" s="211" t="s">
        <v>4596</v>
      </c>
      <c r="E278" s="211" t="s">
        <v>25</v>
      </c>
      <c r="F278" s="211" t="s">
        <v>4597</v>
      </c>
      <c r="G278" s="211" t="s">
        <v>25</v>
      </c>
      <c r="H278" s="211" t="s">
        <v>4598</v>
      </c>
      <c r="I278" s="211" t="s">
        <v>25</v>
      </c>
      <c r="J278" s="211" t="s">
        <v>4599</v>
      </c>
      <c r="K278" s="214" t="str">
        <f>IF(COUNTIF(L278:AY278,"&lt;&gt;")=0,"",SUMPRODUCT(((Recommendations[ImplStatus]="Implemented")+(Recommendations[ImplStatus]="Compensated"))*ISNUMBER(MATCH(Recommendations[Id],L278:AY278,0)))/COUNTIF(L278:AY278,"&lt;&gt;"))</f>
        <v/>
      </c>
      <c r="L278" s="217"/>
      <c r="M278" s="217"/>
      <c r="N278" s="217"/>
      <c r="O278" s="217"/>
      <c r="P278" s="217"/>
      <c r="Q278" s="217"/>
      <c r="R278" s="217"/>
      <c r="S278" s="217"/>
      <c r="T278" s="217"/>
      <c r="U278" s="217"/>
      <c r="V278" s="217"/>
      <c r="W278" s="217"/>
      <c r="X278" s="217"/>
      <c r="Y278" s="217"/>
      <c r="Z278" s="217"/>
      <c r="AA278" s="217"/>
      <c r="AB278" s="217"/>
      <c r="AC278" s="217"/>
      <c r="AD278" s="217"/>
      <c r="AE278" s="217"/>
      <c r="AF278" s="217"/>
      <c r="AG278" s="217"/>
      <c r="AH278" s="217"/>
      <c r="AI278" s="217"/>
      <c r="AJ278" s="217"/>
      <c r="AK278" s="217"/>
      <c r="AL278" s="217"/>
      <c r="AM278" s="217"/>
      <c r="AN278" s="217"/>
      <c r="AO278" s="217"/>
      <c r="AP278" s="217"/>
      <c r="AQ278" s="217"/>
      <c r="AR278" s="217"/>
      <c r="AS278" s="217"/>
      <c r="AT278" s="217"/>
      <c r="AU278" s="217"/>
      <c r="AV278" s="217"/>
      <c r="AW278" s="217"/>
      <c r="AX278" s="217"/>
      <c r="AY278" s="227"/>
    </row>
    <row r="279" spans="1:51" ht="60" customHeight="1" outlineLevel="1" x14ac:dyDescent="0.35">
      <c r="A279" s="221" t="s">
        <v>4600</v>
      </c>
      <c r="B279" s="209" t="s">
        <v>4601</v>
      </c>
      <c r="C279" s="209"/>
      <c r="D279" s="209"/>
      <c r="E279" s="209"/>
      <c r="F279" s="209"/>
      <c r="G279" s="209"/>
      <c r="H279" s="209"/>
      <c r="I279" s="209"/>
      <c r="J279" s="209"/>
      <c r="K279" s="212" t="str">
        <f>IF(COUNTIF(L279:AY279,"&lt;&gt;")=0,"",SUMPRODUCT(((Recommendations[ImplStatus]="Implemented")+(Recommendations[ImplStatus]="Compensated"))*ISNUMBER(MATCH(Recommendations[Id],L279:AY279,0)))/COUNTIF(L279:AY279,"&lt;&gt;"))</f>
        <v/>
      </c>
      <c r="L279" s="215"/>
      <c r="M279" s="215"/>
      <c r="N279" s="215"/>
      <c r="O279" s="215"/>
      <c r="P279" s="215"/>
      <c r="Q279" s="215"/>
      <c r="R279" s="215"/>
      <c r="S279" s="215"/>
      <c r="T279" s="215"/>
      <c r="U279" s="215"/>
      <c r="V279" s="215"/>
      <c r="W279" s="215"/>
      <c r="X279" s="215"/>
      <c r="Y279" s="215"/>
      <c r="Z279" s="215"/>
      <c r="AA279" s="215"/>
      <c r="AB279" s="215"/>
      <c r="AC279" s="215"/>
      <c r="AD279" s="215"/>
      <c r="AE279" s="215"/>
      <c r="AF279" s="215"/>
      <c r="AG279" s="215"/>
      <c r="AH279" s="215"/>
      <c r="AI279" s="215"/>
      <c r="AJ279" s="215"/>
      <c r="AK279" s="215"/>
      <c r="AL279" s="215"/>
      <c r="AM279" s="215"/>
      <c r="AN279" s="215"/>
      <c r="AO279" s="215"/>
      <c r="AP279" s="215"/>
      <c r="AQ279" s="215"/>
      <c r="AR279" s="215"/>
      <c r="AS279" s="215"/>
      <c r="AT279" s="215"/>
      <c r="AU279" s="215"/>
      <c r="AV279" s="215"/>
      <c r="AW279" s="215"/>
      <c r="AX279" s="215"/>
      <c r="AY279" s="225"/>
    </row>
    <row r="280" spans="1:51" ht="60" customHeight="1" outlineLevel="1" x14ac:dyDescent="0.35">
      <c r="A280" s="222" t="s">
        <v>1103</v>
      </c>
      <c r="B280" s="210" t="s">
        <v>4602</v>
      </c>
      <c r="C280" s="210"/>
      <c r="D280" s="210"/>
      <c r="E280" s="210"/>
      <c r="F280" s="210"/>
      <c r="G280" s="210"/>
      <c r="H280" s="210"/>
      <c r="I280" s="210"/>
      <c r="J280" s="210"/>
      <c r="K280" s="213" t="str">
        <f>IF(COUNTIF(L280:AY280,"&lt;&gt;")=0,"",SUMPRODUCT(((Recommendations[ImplStatus]="Implemented")+(Recommendations[ImplStatus]="Compensated"))*ISNUMBER(MATCH(Recommendations[Id],L280:AY280,0)))/COUNTIF(L280:AY280,"&lt;&gt;"))</f>
        <v/>
      </c>
      <c r="L280" s="216"/>
      <c r="M280" s="216"/>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26"/>
    </row>
    <row r="281" spans="1:51" ht="60" customHeight="1" x14ac:dyDescent="0.35">
      <c r="A281" s="223" t="s">
        <v>4603</v>
      </c>
      <c r="B281" s="211" t="s">
        <v>4604</v>
      </c>
      <c r="C281" s="211" t="s">
        <v>4605</v>
      </c>
      <c r="D281" s="211" t="s">
        <v>4606</v>
      </c>
      <c r="E281" s="211" t="s">
        <v>4607</v>
      </c>
      <c r="F281" s="211" t="s">
        <v>25</v>
      </c>
      <c r="G281" s="211" t="s">
        <v>25</v>
      </c>
      <c r="H281" s="211" t="s">
        <v>4608</v>
      </c>
      <c r="I281" s="211" t="s">
        <v>25</v>
      </c>
      <c r="J281" s="211" t="s">
        <v>4609</v>
      </c>
      <c r="K281" s="214" t="str">
        <f>IF(COUNTIF(L281:AY281,"&lt;&gt;")=0,"",SUMPRODUCT(((Recommendations[ImplStatus]="Implemented")+(Recommendations[ImplStatus]="Compensated"))*ISNUMBER(MATCH(Recommendations[Id],L281:AY281,0)))/COUNTIF(L281:AY281,"&lt;&gt;"))</f>
        <v/>
      </c>
      <c r="L281" s="217"/>
      <c r="M281" s="217"/>
      <c r="N281" s="217"/>
      <c r="O281" s="217"/>
      <c r="P281" s="217"/>
      <c r="Q281" s="217"/>
      <c r="R281" s="217"/>
      <c r="S281" s="217"/>
      <c r="T281" s="217"/>
      <c r="U281" s="217"/>
      <c r="V281" s="217"/>
      <c r="W281" s="217"/>
      <c r="X281" s="217"/>
      <c r="Y281" s="217"/>
      <c r="Z281" s="217"/>
      <c r="AA281" s="217"/>
      <c r="AB281" s="217"/>
      <c r="AC281" s="217"/>
      <c r="AD281" s="217"/>
      <c r="AE281" s="217"/>
      <c r="AF281" s="217"/>
      <c r="AG281" s="217"/>
      <c r="AH281" s="217"/>
      <c r="AI281" s="217"/>
      <c r="AJ281" s="217"/>
      <c r="AK281" s="217"/>
      <c r="AL281" s="217"/>
      <c r="AM281" s="217"/>
      <c r="AN281" s="217"/>
      <c r="AO281" s="217"/>
      <c r="AP281" s="217"/>
      <c r="AQ281" s="217"/>
      <c r="AR281" s="217"/>
      <c r="AS281" s="217"/>
      <c r="AT281" s="217"/>
      <c r="AU281" s="217"/>
      <c r="AV281" s="217"/>
      <c r="AW281" s="217"/>
      <c r="AX281" s="217"/>
      <c r="AY281" s="227"/>
    </row>
    <row r="282" spans="1:51" ht="60" customHeight="1" x14ac:dyDescent="0.35">
      <c r="A282" s="223" t="s">
        <v>4610</v>
      </c>
      <c r="B282" s="211" t="s">
        <v>4611</v>
      </c>
      <c r="C282" s="211" t="s">
        <v>4612</v>
      </c>
      <c r="D282" s="211" t="s">
        <v>25</v>
      </c>
      <c r="E282" s="211" t="s">
        <v>25</v>
      </c>
      <c r="F282" s="211" t="s">
        <v>25</v>
      </c>
      <c r="G282" s="211" t="s">
        <v>25</v>
      </c>
      <c r="H282" s="211" t="s">
        <v>4613</v>
      </c>
      <c r="I282" s="211" t="s">
        <v>25</v>
      </c>
      <c r="J282" s="211" t="s">
        <v>4614</v>
      </c>
      <c r="K282" s="214" t="str">
        <f>IF(COUNTIF(L282:AY282,"&lt;&gt;")=0,"",SUMPRODUCT(((Recommendations[ImplStatus]="Implemented")+(Recommendations[ImplStatus]="Compensated"))*ISNUMBER(MATCH(Recommendations[Id],L282:AY282,0)))/COUNTIF(L282:AY282,"&lt;&gt;"))</f>
        <v/>
      </c>
      <c r="L282" s="217"/>
      <c r="M282" s="217"/>
      <c r="N282" s="217"/>
      <c r="O282" s="217"/>
      <c r="P282" s="217"/>
      <c r="Q282" s="217"/>
      <c r="R282" s="217"/>
      <c r="S282" s="217"/>
      <c r="T282" s="217"/>
      <c r="U282" s="217"/>
      <c r="V282" s="217"/>
      <c r="W282" s="217"/>
      <c r="X282" s="217"/>
      <c r="Y282" s="217"/>
      <c r="Z282" s="217"/>
      <c r="AA282" s="217"/>
      <c r="AB282" s="217"/>
      <c r="AC282" s="217"/>
      <c r="AD282" s="217"/>
      <c r="AE282" s="217"/>
      <c r="AF282" s="217"/>
      <c r="AG282" s="217"/>
      <c r="AH282" s="217"/>
      <c r="AI282" s="217"/>
      <c r="AJ282" s="217"/>
      <c r="AK282" s="217"/>
      <c r="AL282" s="217"/>
      <c r="AM282" s="217"/>
      <c r="AN282" s="217"/>
      <c r="AO282" s="217"/>
      <c r="AP282" s="217"/>
      <c r="AQ282" s="217"/>
      <c r="AR282" s="217"/>
      <c r="AS282" s="217"/>
      <c r="AT282" s="217"/>
      <c r="AU282" s="217"/>
      <c r="AV282" s="217"/>
      <c r="AW282" s="217"/>
      <c r="AX282" s="217"/>
      <c r="AY282" s="227"/>
    </row>
    <row r="283" spans="1:51" ht="60" customHeight="1" x14ac:dyDescent="0.35">
      <c r="A283" s="223" t="s">
        <v>4615</v>
      </c>
      <c r="B283" s="211" t="s">
        <v>4616</v>
      </c>
      <c r="C283" s="211" t="s">
        <v>4617</v>
      </c>
      <c r="D283" s="211" t="s">
        <v>25</v>
      </c>
      <c r="E283" s="211" t="s">
        <v>25</v>
      </c>
      <c r="F283" s="211" t="s">
        <v>25</v>
      </c>
      <c r="G283" s="211" t="s">
        <v>25</v>
      </c>
      <c r="H283" s="211" t="s">
        <v>4618</v>
      </c>
      <c r="I283" s="211" t="s">
        <v>25</v>
      </c>
      <c r="J283" s="211" t="s">
        <v>4619</v>
      </c>
      <c r="K283" s="214" t="str">
        <f>IF(COUNTIF(L283:AY283,"&lt;&gt;")=0,"",SUMPRODUCT(((Recommendations[ImplStatus]="Implemented")+(Recommendations[ImplStatus]="Compensated"))*ISNUMBER(MATCH(Recommendations[Id],L283:AY283,0)))/COUNTIF(L283:AY283,"&lt;&gt;"))</f>
        <v/>
      </c>
      <c r="L283" s="217"/>
      <c r="M283" s="217"/>
      <c r="N283" s="217"/>
      <c r="O283" s="217"/>
      <c r="P283" s="217"/>
      <c r="Q283" s="217"/>
      <c r="R283" s="217"/>
      <c r="S283" s="217"/>
      <c r="T283" s="217"/>
      <c r="U283" s="217"/>
      <c r="V283" s="217"/>
      <c r="W283" s="217"/>
      <c r="X283" s="217"/>
      <c r="Y283" s="217"/>
      <c r="Z283" s="217"/>
      <c r="AA283" s="217"/>
      <c r="AB283" s="217"/>
      <c r="AC283" s="217"/>
      <c r="AD283" s="217"/>
      <c r="AE283" s="217"/>
      <c r="AF283" s="217"/>
      <c r="AG283" s="217"/>
      <c r="AH283" s="217"/>
      <c r="AI283" s="217"/>
      <c r="AJ283" s="217"/>
      <c r="AK283" s="217"/>
      <c r="AL283" s="217"/>
      <c r="AM283" s="217"/>
      <c r="AN283" s="217"/>
      <c r="AO283" s="217"/>
      <c r="AP283" s="217"/>
      <c r="AQ283" s="217"/>
      <c r="AR283" s="217"/>
      <c r="AS283" s="217"/>
      <c r="AT283" s="217"/>
      <c r="AU283" s="217"/>
      <c r="AV283" s="217"/>
      <c r="AW283" s="217"/>
      <c r="AX283" s="217"/>
      <c r="AY283" s="227"/>
    </row>
    <row r="284" spans="1:51" ht="60" customHeight="1" x14ac:dyDescent="0.35">
      <c r="A284" s="223" t="s">
        <v>4620</v>
      </c>
      <c r="B284" s="211" t="s">
        <v>4621</v>
      </c>
      <c r="C284" s="211" t="s">
        <v>4622</v>
      </c>
      <c r="D284" s="211" t="s">
        <v>4623</v>
      </c>
      <c r="E284" s="211" t="s">
        <v>25</v>
      </c>
      <c r="F284" s="211" t="s">
        <v>25</v>
      </c>
      <c r="G284" s="211" t="s">
        <v>25</v>
      </c>
      <c r="H284" s="211" t="s">
        <v>4624</v>
      </c>
      <c r="I284" s="211" t="s">
        <v>25</v>
      </c>
      <c r="J284" s="211" t="s">
        <v>4625</v>
      </c>
      <c r="K284" s="214" t="str">
        <f>IF(COUNTIF(L284:AY284,"&lt;&gt;")=0,"",SUMPRODUCT(((Recommendations[ImplStatus]="Implemented")+(Recommendations[ImplStatus]="Compensated"))*ISNUMBER(MATCH(Recommendations[Id],L284:AY284,0)))/COUNTIF(L284:AY284,"&lt;&gt;"))</f>
        <v/>
      </c>
      <c r="L284" s="217"/>
      <c r="M284" s="217"/>
      <c r="N284" s="217"/>
      <c r="O284" s="217"/>
      <c r="P284" s="217"/>
      <c r="Q284" s="217"/>
      <c r="R284" s="217"/>
      <c r="S284" s="217"/>
      <c r="T284" s="217"/>
      <c r="U284" s="217"/>
      <c r="V284" s="217"/>
      <c r="W284" s="217"/>
      <c r="X284" s="217"/>
      <c r="Y284" s="217"/>
      <c r="Z284" s="217"/>
      <c r="AA284" s="217"/>
      <c r="AB284" s="217"/>
      <c r="AC284" s="217"/>
      <c r="AD284" s="217"/>
      <c r="AE284" s="217"/>
      <c r="AF284" s="217"/>
      <c r="AG284" s="217"/>
      <c r="AH284" s="217"/>
      <c r="AI284" s="217"/>
      <c r="AJ284" s="217"/>
      <c r="AK284" s="217"/>
      <c r="AL284" s="217"/>
      <c r="AM284" s="217"/>
      <c r="AN284" s="217"/>
      <c r="AO284" s="217"/>
      <c r="AP284" s="217"/>
      <c r="AQ284" s="217"/>
      <c r="AR284" s="217"/>
      <c r="AS284" s="217"/>
      <c r="AT284" s="217"/>
      <c r="AU284" s="217"/>
      <c r="AV284" s="217"/>
      <c r="AW284" s="217"/>
      <c r="AX284" s="217"/>
      <c r="AY284" s="227"/>
    </row>
    <row r="285" spans="1:51" ht="60" customHeight="1" outlineLevel="1" x14ac:dyDescent="0.35">
      <c r="A285" s="222" t="s">
        <v>1107</v>
      </c>
      <c r="B285" s="210" t="s">
        <v>4626</v>
      </c>
      <c r="C285" s="210"/>
      <c r="D285" s="210"/>
      <c r="E285" s="210"/>
      <c r="F285" s="210"/>
      <c r="G285" s="210"/>
      <c r="H285" s="210"/>
      <c r="I285" s="210"/>
      <c r="J285" s="210"/>
      <c r="K285" s="213" t="str">
        <f>IF(COUNTIF(L285:AY285,"&lt;&gt;")=0,"",SUMPRODUCT(((Recommendations[ImplStatus]="Implemented")+(Recommendations[ImplStatus]="Compensated"))*ISNUMBER(MATCH(Recommendations[Id],L285:AY285,0)))/COUNTIF(L285:AY285,"&lt;&gt;"))</f>
        <v/>
      </c>
      <c r="L285" s="216"/>
      <c r="M285" s="216"/>
      <c r="N285" s="216"/>
      <c r="O285" s="216"/>
      <c r="P285" s="216"/>
      <c r="Q285" s="216"/>
      <c r="R285" s="216"/>
      <c r="S285" s="216"/>
      <c r="T285" s="216"/>
      <c r="U285" s="216"/>
      <c r="V285" s="216"/>
      <c r="W285" s="216"/>
      <c r="X285" s="216"/>
      <c r="Y285" s="216"/>
      <c r="Z285" s="216"/>
      <c r="AA285" s="216"/>
      <c r="AB285" s="216"/>
      <c r="AC285" s="216"/>
      <c r="AD285" s="216"/>
      <c r="AE285" s="216"/>
      <c r="AF285" s="216"/>
      <c r="AG285" s="216"/>
      <c r="AH285" s="216"/>
      <c r="AI285" s="216"/>
      <c r="AJ285" s="216"/>
      <c r="AK285" s="216"/>
      <c r="AL285" s="216"/>
      <c r="AM285" s="216"/>
      <c r="AN285" s="216"/>
      <c r="AO285" s="216"/>
      <c r="AP285" s="216"/>
      <c r="AQ285" s="216"/>
      <c r="AR285" s="216"/>
      <c r="AS285" s="216"/>
      <c r="AT285" s="216"/>
      <c r="AU285" s="216"/>
      <c r="AV285" s="216"/>
      <c r="AW285" s="216"/>
      <c r="AX285" s="216"/>
      <c r="AY285" s="226"/>
    </row>
    <row r="286" spans="1:51" ht="60" customHeight="1" x14ac:dyDescent="0.35">
      <c r="A286" s="223" t="s">
        <v>4627</v>
      </c>
      <c r="B286" s="211" t="s">
        <v>4628</v>
      </c>
      <c r="C286" s="211" t="s">
        <v>4629</v>
      </c>
      <c r="D286" s="211" t="s">
        <v>4630</v>
      </c>
      <c r="E286" s="211" t="s">
        <v>25</v>
      </c>
      <c r="F286" s="211" t="s">
        <v>25</v>
      </c>
      <c r="G286" s="211" t="s">
        <v>25</v>
      </c>
      <c r="H286" s="211" t="s">
        <v>4631</v>
      </c>
      <c r="I286" s="211" t="s">
        <v>4632</v>
      </c>
      <c r="J286" s="211" t="s">
        <v>4633</v>
      </c>
      <c r="K286" s="214" t="str">
        <f>IF(COUNTIF(L286:AY286,"&lt;&gt;")=0,"",SUMPRODUCT(((Recommendations[ImplStatus]="Implemented")+(Recommendations[ImplStatus]="Compensated"))*ISNUMBER(MATCH(Recommendations[Id],L286:AY286,0)))/COUNTIF(L286:AY286,"&lt;&gt;"))</f>
        <v/>
      </c>
      <c r="L286" s="217"/>
      <c r="M286" s="217"/>
      <c r="N286" s="217"/>
      <c r="O286" s="217"/>
      <c r="P286" s="217"/>
      <c r="Q286" s="217"/>
      <c r="R286" s="217"/>
      <c r="S286" s="217"/>
      <c r="T286" s="217"/>
      <c r="U286" s="217"/>
      <c r="V286" s="217"/>
      <c r="W286" s="217"/>
      <c r="X286" s="217"/>
      <c r="Y286" s="217"/>
      <c r="Z286" s="217"/>
      <c r="AA286" s="217"/>
      <c r="AB286" s="217"/>
      <c r="AC286" s="217"/>
      <c r="AD286" s="217"/>
      <c r="AE286" s="217"/>
      <c r="AF286" s="217"/>
      <c r="AG286" s="217"/>
      <c r="AH286" s="217"/>
      <c r="AI286" s="217"/>
      <c r="AJ286" s="217"/>
      <c r="AK286" s="217"/>
      <c r="AL286" s="217"/>
      <c r="AM286" s="217"/>
      <c r="AN286" s="217"/>
      <c r="AO286" s="217"/>
      <c r="AP286" s="217"/>
      <c r="AQ286" s="217"/>
      <c r="AR286" s="217"/>
      <c r="AS286" s="217"/>
      <c r="AT286" s="217"/>
      <c r="AU286" s="217"/>
      <c r="AV286" s="217"/>
      <c r="AW286" s="217"/>
      <c r="AX286" s="217"/>
      <c r="AY286" s="227"/>
    </row>
    <row r="287" spans="1:51" ht="60" customHeight="1" outlineLevel="1" x14ac:dyDescent="0.35">
      <c r="A287" s="222" t="s">
        <v>1111</v>
      </c>
      <c r="B287" s="210" t="s">
        <v>4634</v>
      </c>
      <c r="C287" s="210"/>
      <c r="D287" s="210"/>
      <c r="E287" s="210"/>
      <c r="F287" s="210"/>
      <c r="G287" s="210"/>
      <c r="H287" s="210"/>
      <c r="I287" s="210"/>
      <c r="J287" s="210"/>
      <c r="K287" s="213" t="str">
        <f>IF(COUNTIF(L287:AY287,"&lt;&gt;")=0,"",SUMPRODUCT(((Recommendations[ImplStatus]="Implemented")+(Recommendations[ImplStatus]="Compensated"))*ISNUMBER(MATCH(Recommendations[Id],L287:AY287,0)))/COUNTIF(L287:AY287,"&lt;&gt;"))</f>
        <v/>
      </c>
      <c r="L287" s="216"/>
      <c r="M287" s="216"/>
      <c r="N287" s="216"/>
      <c r="O287" s="216"/>
      <c r="P287" s="216"/>
      <c r="Q287" s="216"/>
      <c r="R287" s="216"/>
      <c r="S287" s="216"/>
      <c r="T287" s="216"/>
      <c r="U287" s="216"/>
      <c r="V287" s="216"/>
      <c r="W287" s="216"/>
      <c r="X287" s="216"/>
      <c r="Y287" s="216"/>
      <c r="Z287" s="216"/>
      <c r="AA287" s="216"/>
      <c r="AB287" s="216"/>
      <c r="AC287" s="216"/>
      <c r="AD287" s="216"/>
      <c r="AE287" s="216"/>
      <c r="AF287" s="216"/>
      <c r="AG287" s="216"/>
      <c r="AH287" s="216"/>
      <c r="AI287" s="216"/>
      <c r="AJ287" s="216"/>
      <c r="AK287" s="216"/>
      <c r="AL287" s="216"/>
      <c r="AM287" s="216"/>
      <c r="AN287" s="216"/>
      <c r="AO287" s="216"/>
      <c r="AP287" s="216"/>
      <c r="AQ287" s="216"/>
      <c r="AR287" s="216"/>
      <c r="AS287" s="216"/>
      <c r="AT287" s="216"/>
      <c r="AU287" s="216"/>
      <c r="AV287" s="216"/>
      <c r="AW287" s="216"/>
      <c r="AX287" s="216"/>
      <c r="AY287" s="226"/>
    </row>
    <row r="288" spans="1:51" ht="60" customHeight="1" x14ac:dyDescent="0.35">
      <c r="A288" s="223" t="s">
        <v>4635</v>
      </c>
      <c r="B288" s="211" t="s">
        <v>4636</v>
      </c>
      <c r="C288" s="211" t="s">
        <v>4637</v>
      </c>
      <c r="D288" s="211" t="s">
        <v>4638</v>
      </c>
      <c r="E288" s="211" t="s">
        <v>4639</v>
      </c>
      <c r="F288" s="211" t="s">
        <v>4640</v>
      </c>
      <c r="G288" s="211" t="s">
        <v>4641</v>
      </c>
      <c r="H288" s="211" t="s">
        <v>4642</v>
      </c>
      <c r="I288" s="211" t="s">
        <v>3623</v>
      </c>
      <c r="J288" s="211" t="s">
        <v>4643</v>
      </c>
      <c r="K288" s="214" t="str">
        <f>IF(COUNTIF(L288:AY288,"&lt;&gt;")=0,"",SUMPRODUCT(((Recommendations[ImplStatus]="Implemented")+(Recommendations[ImplStatus]="Compensated"))*ISNUMBER(MATCH(Recommendations[Id],L288:AY288,0)))/COUNTIF(L288:AY288,"&lt;&gt;"))</f>
        <v/>
      </c>
      <c r="L288" s="217"/>
      <c r="M288" s="217"/>
      <c r="N288" s="217"/>
      <c r="O288" s="217"/>
      <c r="P288" s="217"/>
      <c r="Q288" s="217"/>
      <c r="R288" s="217"/>
      <c r="S288" s="217"/>
      <c r="T288" s="217"/>
      <c r="U288" s="217"/>
      <c r="V288" s="217"/>
      <c r="W288" s="217"/>
      <c r="X288" s="217"/>
      <c r="Y288" s="217"/>
      <c r="Z288" s="217"/>
      <c r="AA288" s="217"/>
      <c r="AB288" s="217"/>
      <c r="AC288" s="217"/>
      <c r="AD288" s="217"/>
      <c r="AE288" s="217"/>
      <c r="AF288" s="217"/>
      <c r="AG288" s="217"/>
      <c r="AH288" s="217"/>
      <c r="AI288" s="217"/>
      <c r="AJ288" s="217"/>
      <c r="AK288" s="217"/>
      <c r="AL288" s="217"/>
      <c r="AM288" s="217"/>
      <c r="AN288" s="217"/>
      <c r="AO288" s="217"/>
      <c r="AP288" s="217"/>
      <c r="AQ288" s="217"/>
      <c r="AR288" s="217"/>
      <c r="AS288" s="217"/>
      <c r="AT288" s="217"/>
      <c r="AU288" s="217"/>
      <c r="AV288" s="217"/>
      <c r="AW288" s="217"/>
      <c r="AX288" s="217"/>
      <c r="AY288" s="227"/>
    </row>
    <row r="289" spans="1:51" ht="60" customHeight="1" x14ac:dyDescent="0.35">
      <c r="A289" s="223" t="s">
        <v>4644</v>
      </c>
      <c r="B289" s="211" t="s">
        <v>4645</v>
      </c>
      <c r="C289" s="211" t="s">
        <v>4646</v>
      </c>
      <c r="D289" s="211" t="s">
        <v>25</v>
      </c>
      <c r="E289" s="211" t="s">
        <v>4639</v>
      </c>
      <c r="F289" s="211" t="s">
        <v>25</v>
      </c>
      <c r="G289" s="211" t="s">
        <v>4647</v>
      </c>
      <c r="H289" s="211" t="s">
        <v>4648</v>
      </c>
      <c r="I289" s="211" t="s">
        <v>4649</v>
      </c>
      <c r="J289" s="211" t="s">
        <v>4650</v>
      </c>
      <c r="K289" s="214" t="str">
        <f>IF(COUNTIF(L289:AY289,"&lt;&gt;")=0,"",SUMPRODUCT(((Recommendations[ImplStatus]="Implemented")+(Recommendations[ImplStatus]="Compensated"))*ISNUMBER(MATCH(Recommendations[Id],L289:AY289,0)))/COUNTIF(L289:AY289,"&lt;&gt;"))</f>
        <v/>
      </c>
      <c r="L289" s="217"/>
      <c r="M289" s="217"/>
      <c r="N289" s="217"/>
      <c r="O289" s="217"/>
      <c r="P289" s="217"/>
      <c r="Q289" s="217"/>
      <c r="R289" s="217"/>
      <c r="S289" s="217"/>
      <c r="T289" s="217"/>
      <c r="U289" s="217"/>
      <c r="V289" s="217"/>
      <c r="W289" s="217"/>
      <c r="X289" s="217"/>
      <c r="Y289" s="217"/>
      <c r="Z289" s="217"/>
      <c r="AA289" s="217"/>
      <c r="AB289" s="217"/>
      <c r="AC289" s="217"/>
      <c r="AD289" s="217"/>
      <c r="AE289" s="217"/>
      <c r="AF289" s="217"/>
      <c r="AG289" s="217"/>
      <c r="AH289" s="217"/>
      <c r="AI289" s="217"/>
      <c r="AJ289" s="217"/>
      <c r="AK289" s="217"/>
      <c r="AL289" s="217"/>
      <c r="AM289" s="217"/>
      <c r="AN289" s="217"/>
      <c r="AO289" s="217"/>
      <c r="AP289" s="217"/>
      <c r="AQ289" s="217"/>
      <c r="AR289" s="217"/>
      <c r="AS289" s="217"/>
      <c r="AT289" s="217"/>
      <c r="AU289" s="217"/>
      <c r="AV289" s="217"/>
      <c r="AW289" s="217"/>
      <c r="AX289" s="217"/>
      <c r="AY289" s="227"/>
    </row>
    <row r="290" spans="1:51" ht="60" customHeight="1" x14ac:dyDescent="0.35">
      <c r="A290" s="223" t="s">
        <v>4651</v>
      </c>
      <c r="B290" s="211" t="s">
        <v>4652</v>
      </c>
      <c r="C290" s="211" t="s">
        <v>4653</v>
      </c>
      <c r="D290" s="211" t="s">
        <v>25</v>
      </c>
      <c r="E290" s="211" t="s">
        <v>4654</v>
      </c>
      <c r="F290" s="211" t="s">
        <v>25</v>
      </c>
      <c r="G290" s="211" t="s">
        <v>4655</v>
      </c>
      <c r="H290" s="211" t="s">
        <v>4656</v>
      </c>
      <c r="I290" s="211" t="s">
        <v>4657</v>
      </c>
      <c r="J290" s="211" t="s">
        <v>4658</v>
      </c>
      <c r="K290" s="214" t="str">
        <f>IF(COUNTIF(L290:AY290,"&lt;&gt;")=0,"",SUMPRODUCT(((Recommendations[ImplStatus]="Implemented")+(Recommendations[ImplStatus]="Compensated"))*ISNUMBER(MATCH(Recommendations[Id],L290:AY290,0)))/COUNTIF(L290:AY290,"&lt;&gt;"))</f>
        <v/>
      </c>
      <c r="L290" s="217"/>
      <c r="M290" s="217"/>
      <c r="N290" s="217"/>
      <c r="O290" s="217"/>
      <c r="P290" s="217"/>
      <c r="Q290" s="217"/>
      <c r="R290" s="217"/>
      <c r="S290" s="217"/>
      <c r="T290" s="217"/>
      <c r="U290" s="217"/>
      <c r="V290" s="217"/>
      <c r="W290" s="217"/>
      <c r="X290" s="217"/>
      <c r="Y290" s="217"/>
      <c r="Z290" s="217"/>
      <c r="AA290" s="217"/>
      <c r="AB290" s="217"/>
      <c r="AC290" s="217"/>
      <c r="AD290" s="217"/>
      <c r="AE290" s="217"/>
      <c r="AF290" s="217"/>
      <c r="AG290" s="217"/>
      <c r="AH290" s="217"/>
      <c r="AI290" s="217"/>
      <c r="AJ290" s="217"/>
      <c r="AK290" s="217"/>
      <c r="AL290" s="217"/>
      <c r="AM290" s="217"/>
      <c r="AN290" s="217"/>
      <c r="AO290" s="217"/>
      <c r="AP290" s="217"/>
      <c r="AQ290" s="217"/>
      <c r="AR290" s="217"/>
      <c r="AS290" s="217"/>
      <c r="AT290" s="217"/>
      <c r="AU290" s="217"/>
      <c r="AV290" s="217"/>
      <c r="AW290" s="217"/>
      <c r="AX290" s="217"/>
      <c r="AY290" s="227"/>
    </row>
    <row r="291" spans="1:51" ht="60" customHeight="1" x14ac:dyDescent="0.35">
      <c r="A291" s="223" t="s">
        <v>4659</v>
      </c>
      <c r="B291" s="211" t="s">
        <v>4660</v>
      </c>
      <c r="C291" s="211" t="s">
        <v>4661</v>
      </c>
      <c r="D291" s="211" t="s">
        <v>25</v>
      </c>
      <c r="E291" s="211" t="s">
        <v>25</v>
      </c>
      <c r="F291" s="211" t="s">
        <v>25</v>
      </c>
      <c r="G291" s="211" t="s">
        <v>25</v>
      </c>
      <c r="H291" s="211" t="s">
        <v>4662</v>
      </c>
      <c r="I291" s="211" t="s">
        <v>3623</v>
      </c>
      <c r="J291" s="211" t="s">
        <v>4663</v>
      </c>
      <c r="K291" s="214" t="str">
        <f>IF(COUNTIF(L291:AY291,"&lt;&gt;")=0,"",SUMPRODUCT(((Recommendations[ImplStatus]="Implemented")+(Recommendations[ImplStatus]="Compensated"))*ISNUMBER(MATCH(Recommendations[Id],L291:AY291,0)))/COUNTIF(L291:AY291,"&lt;&gt;"))</f>
        <v/>
      </c>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17"/>
      <c r="AU291" s="217"/>
      <c r="AV291" s="217"/>
      <c r="AW291" s="217"/>
      <c r="AX291" s="217"/>
      <c r="AY291" s="227"/>
    </row>
    <row r="292" spans="1:51" ht="60" customHeight="1" outlineLevel="1" x14ac:dyDescent="0.35">
      <c r="A292" s="222" t="s">
        <v>1115</v>
      </c>
      <c r="B292" s="210" t="s">
        <v>4664</v>
      </c>
      <c r="C292" s="210"/>
      <c r="D292" s="210"/>
      <c r="E292" s="210"/>
      <c r="F292" s="210"/>
      <c r="G292" s="210"/>
      <c r="H292" s="210"/>
      <c r="I292" s="210"/>
      <c r="J292" s="210"/>
      <c r="K292" s="213" t="str">
        <f>IF(COUNTIF(L292:AY292,"&lt;&gt;")=0,"",SUMPRODUCT(((Recommendations[ImplStatus]="Implemented")+(Recommendations[ImplStatus]="Compensated"))*ISNUMBER(MATCH(Recommendations[Id],L292:AY292,0)))/COUNTIF(L292:AY292,"&lt;&gt;"))</f>
        <v/>
      </c>
      <c r="L292" s="216"/>
      <c r="M292" s="216"/>
      <c r="N292" s="216"/>
      <c r="O292" s="216"/>
      <c r="P292" s="216"/>
      <c r="Q292" s="216"/>
      <c r="R292" s="216"/>
      <c r="S292" s="216"/>
      <c r="T292" s="216"/>
      <c r="U292" s="216"/>
      <c r="V292" s="216"/>
      <c r="W292" s="216"/>
      <c r="X292" s="216"/>
      <c r="Y292" s="216"/>
      <c r="Z292" s="216"/>
      <c r="AA292" s="216"/>
      <c r="AB292" s="216"/>
      <c r="AC292" s="216"/>
      <c r="AD292" s="216"/>
      <c r="AE292" s="216"/>
      <c r="AF292" s="216"/>
      <c r="AG292" s="216"/>
      <c r="AH292" s="216"/>
      <c r="AI292" s="216"/>
      <c r="AJ292" s="216"/>
      <c r="AK292" s="216"/>
      <c r="AL292" s="216"/>
      <c r="AM292" s="216"/>
      <c r="AN292" s="216"/>
      <c r="AO292" s="216"/>
      <c r="AP292" s="216"/>
      <c r="AQ292" s="216"/>
      <c r="AR292" s="216"/>
      <c r="AS292" s="216"/>
      <c r="AT292" s="216"/>
      <c r="AU292" s="216"/>
      <c r="AV292" s="216"/>
      <c r="AW292" s="216"/>
      <c r="AX292" s="216"/>
      <c r="AY292" s="226"/>
    </row>
    <row r="293" spans="1:51" ht="60" customHeight="1" x14ac:dyDescent="0.35">
      <c r="A293" s="223" t="s">
        <v>4665</v>
      </c>
      <c r="B293" s="211" t="s">
        <v>4666</v>
      </c>
      <c r="C293" s="211" t="s">
        <v>4667</v>
      </c>
      <c r="D293" s="211" t="s">
        <v>4668</v>
      </c>
      <c r="E293" s="211" t="s">
        <v>25</v>
      </c>
      <c r="F293" s="211" t="s">
        <v>25</v>
      </c>
      <c r="G293" s="211" t="s">
        <v>25</v>
      </c>
      <c r="H293" s="211" t="s">
        <v>4669</v>
      </c>
      <c r="I293" s="211" t="s">
        <v>4670</v>
      </c>
      <c r="J293" s="211" t="s">
        <v>4671</v>
      </c>
      <c r="K293" s="214" t="str">
        <f>IF(COUNTIF(L293:AY293,"&lt;&gt;")=0,"",SUMPRODUCT(((Recommendations[ImplStatus]="Implemented")+(Recommendations[ImplStatus]="Compensated"))*ISNUMBER(MATCH(Recommendations[Id],L293:AY293,0)))/COUNTIF(L293:AY293,"&lt;&gt;"))</f>
        <v/>
      </c>
      <c r="L293" s="217"/>
      <c r="M293" s="217"/>
      <c r="N293" s="217"/>
      <c r="O293" s="217"/>
      <c r="P293" s="217"/>
      <c r="Q293" s="217"/>
      <c r="R293" s="217"/>
      <c r="S293" s="217"/>
      <c r="T293" s="217"/>
      <c r="U293" s="217"/>
      <c r="V293" s="217"/>
      <c r="W293" s="217"/>
      <c r="X293" s="217"/>
      <c r="Y293" s="217"/>
      <c r="Z293" s="217"/>
      <c r="AA293" s="217"/>
      <c r="AB293" s="217"/>
      <c r="AC293" s="217"/>
      <c r="AD293" s="217"/>
      <c r="AE293" s="217"/>
      <c r="AF293" s="217"/>
      <c r="AG293" s="217"/>
      <c r="AH293" s="217"/>
      <c r="AI293" s="217"/>
      <c r="AJ293" s="217"/>
      <c r="AK293" s="217"/>
      <c r="AL293" s="217"/>
      <c r="AM293" s="217"/>
      <c r="AN293" s="217"/>
      <c r="AO293" s="217"/>
      <c r="AP293" s="217"/>
      <c r="AQ293" s="217"/>
      <c r="AR293" s="217"/>
      <c r="AS293" s="217"/>
      <c r="AT293" s="217"/>
      <c r="AU293" s="217"/>
      <c r="AV293" s="217"/>
      <c r="AW293" s="217"/>
      <c r="AX293" s="217"/>
      <c r="AY293" s="227"/>
    </row>
    <row r="294" spans="1:51" ht="60" customHeight="1" x14ac:dyDescent="0.35">
      <c r="A294" s="223" t="s">
        <v>4672</v>
      </c>
      <c r="B294" s="211" t="s">
        <v>4673</v>
      </c>
      <c r="C294" s="211" t="s">
        <v>4674</v>
      </c>
      <c r="D294" s="211" t="s">
        <v>4668</v>
      </c>
      <c r="E294" s="211" t="s">
        <v>25</v>
      </c>
      <c r="F294" s="211" t="s">
        <v>4675</v>
      </c>
      <c r="G294" s="211" t="s">
        <v>25</v>
      </c>
      <c r="H294" s="211" t="s">
        <v>4676</v>
      </c>
      <c r="I294" s="211" t="s">
        <v>3593</v>
      </c>
      <c r="J294" s="211" t="s">
        <v>4677</v>
      </c>
      <c r="K294" s="214" t="str">
        <f>IF(COUNTIF(L294:AY294,"&lt;&gt;")=0,"",SUMPRODUCT(((Recommendations[ImplStatus]="Implemented")+(Recommendations[ImplStatus]="Compensated"))*ISNUMBER(MATCH(Recommendations[Id],L294:AY294,0)))/COUNTIF(L294:AY294,"&lt;&gt;"))</f>
        <v/>
      </c>
      <c r="L294" s="217"/>
      <c r="M294" s="217"/>
      <c r="N294" s="217"/>
      <c r="O294" s="217"/>
      <c r="P294" s="217"/>
      <c r="Q294" s="217"/>
      <c r="R294" s="217"/>
      <c r="S294" s="217"/>
      <c r="T294" s="217"/>
      <c r="U294" s="217"/>
      <c r="V294" s="217"/>
      <c r="W294" s="217"/>
      <c r="X294" s="217"/>
      <c r="Y294" s="217"/>
      <c r="Z294" s="217"/>
      <c r="AA294" s="217"/>
      <c r="AB294" s="217"/>
      <c r="AC294" s="217"/>
      <c r="AD294" s="217"/>
      <c r="AE294" s="217"/>
      <c r="AF294" s="217"/>
      <c r="AG294" s="217"/>
      <c r="AH294" s="217"/>
      <c r="AI294" s="217"/>
      <c r="AJ294" s="217"/>
      <c r="AK294" s="217"/>
      <c r="AL294" s="217"/>
      <c r="AM294" s="217"/>
      <c r="AN294" s="217"/>
      <c r="AO294" s="217"/>
      <c r="AP294" s="217"/>
      <c r="AQ294" s="217"/>
      <c r="AR294" s="217"/>
      <c r="AS294" s="217"/>
      <c r="AT294" s="217"/>
      <c r="AU294" s="217"/>
      <c r="AV294" s="217"/>
      <c r="AW294" s="217"/>
      <c r="AX294" s="217"/>
      <c r="AY294" s="227"/>
    </row>
    <row r="295" spans="1:51" ht="60" customHeight="1" x14ac:dyDescent="0.35">
      <c r="A295" s="223" t="s">
        <v>4678</v>
      </c>
      <c r="B295" s="211" t="s">
        <v>4679</v>
      </c>
      <c r="C295" s="211" t="s">
        <v>4680</v>
      </c>
      <c r="D295" s="211" t="s">
        <v>4681</v>
      </c>
      <c r="E295" s="211" t="s">
        <v>25</v>
      </c>
      <c r="F295" s="211" t="s">
        <v>25</v>
      </c>
      <c r="G295" s="211" t="s">
        <v>25</v>
      </c>
      <c r="H295" s="211" t="s">
        <v>4682</v>
      </c>
      <c r="I295" s="211" t="s">
        <v>3593</v>
      </c>
      <c r="J295" s="211" t="s">
        <v>4683</v>
      </c>
      <c r="K295" s="214" t="str">
        <f>IF(COUNTIF(L295:AY295,"&lt;&gt;")=0,"",SUMPRODUCT(((Recommendations[ImplStatus]="Implemented")+(Recommendations[ImplStatus]="Compensated"))*ISNUMBER(MATCH(Recommendations[Id],L295:AY295,0)))/COUNTIF(L295:AY295,"&lt;&gt;"))</f>
        <v/>
      </c>
      <c r="L295" s="217"/>
      <c r="M295" s="217"/>
      <c r="N295" s="217"/>
      <c r="O295" s="217"/>
      <c r="P295" s="217"/>
      <c r="Q295" s="217"/>
      <c r="R295" s="217"/>
      <c r="S295" s="217"/>
      <c r="T295" s="217"/>
      <c r="U295" s="217"/>
      <c r="V295" s="217"/>
      <c r="W295" s="217"/>
      <c r="X295" s="217"/>
      <c r="Y295" s="217"/>
      <c r="Z295" s="217"/>
      <c r="AA295" s="217"/>
      <c r="AB295" s="217"/>
      <c r="AC295" s="217"/>
      <c r="AD295" s="217"/>
      <c r="AE295" s="217"/>
      <c r="AF295" s="217"/>
      <c r="AG295" s="217"/>
      <c r="AH295" s="217"/>
      <c r="AI295" s="217"/>
      <c r="AJ295" s="217"/>
      <c r="AK295" s="217"/>
      <c r="AL295" s="217"/>
      <c r="AM295" s="217"/>
      <c r="AN295" s="217"/>
      <c r="AO295" s="217"/>
      <c r="AP295" s="217"/>
      <c r="AQ295" s="217"/>
      <c r="AR295" s="217"/>
      <c r="AS295" s="217"/>
      <c r="AT295" s="217"/>
      <c r="AU295" s="217"/>
      <c r="AV295" s="217"/>
      <c r="AW295" s="217"/>
      <c r="AX295" s="217"/>
      <c r="AY295" s="227"/>
    </row>
    <row r="296" spans="1:51" ht="60" customHeight="1" outlineLevel="1" x14ac:dyDescent="0.35">
      <c r="A296" s="222" t="s">
        <v>1119</v>
      </c>
      <c r="B296" s="210" t="s">
        <v>4684</v>
      </c>
      <c r="C296" s="210"/>
      <c r="D296" s="210"/>
      <c r="E296" s="210"/>
      <c r="F296" s="210"/>
      <c r="G296" s="210"/>
      <c r="H296" s="210"/>
      <c r="I296" s="210"/>
      <c r="J296" s="210"/>
      <c r="K296" s="213" t="str">
        <f>IF(COUNTIF(L296:AY296,"&lt;&gt;")=0,"",SUMPRODUCT(((Recommendations[ImplStatus]="Implemented")+(Recommendations[ImplStatus]="Compensated"))*ISNUMBER(MATCH(Recommendations[Id],L296:AY296,0)))/COUNTIF(L296:AY296,"&lt;&gt;"))</f>
        <v/>
      </c>
      <c r="L296" s="216"/>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16"/>
      <c r="AU296" s="216"/>
      <c r="AV296" s="216"/>
      <c r="AW296" s="216"/>
      <c r="AX296" s="216"/>
      <c r="AY296" s="226"/>
    </row>
    <row r="297" spans="1:51" ht="60" customHeight="1" x14ac:dyDescent="0.35">
      <c r="A297" s="223" t="s">
        <v>4685</v>
      </c>
      <c r="B297" s="211" t="s">
        <v>4686</v>
      </c>
      <c r="C297" s="211" t="s">
        <v>4687</v>
      </c>
      <c r="D297" s="211" t="s">
        <v>4681</v>
      </c>
      <c r="E297" s="211" t="s">
        <v>25</v>
      </c>
      <c r="F297" s="211" t="s">
        <v>4688</v>
      </c>
      <c r="G297" s="211" t="s">
        <v>25</v>
      </c>
      <c r="H297" s="211" t="s">
        <v>4689</v>
      </c>
      <c r="I297" s="211" t="s">
        <v>25</v>
      </c>
      <c r="J297" s="211" t="s">
        <v>4690</v>
      </c>
      <c r="K297" s="214" t="str">
        <f>IF(COUNTIF(L297:AY297,"&lt;&gt;")=0,"",SUMPRODUCT(((Recommendations[ImplStatus]="Implemented")+(Recommendations[ImplStatus]="Compensated"))*ISNUMBER(MATCH(Recommendations[Id],L297:AY297,0)))/COUNTIF(L297:AY297,"&lt;&gt;"))</f>
        <v/>
      </c>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17"/>
      <c r="AU297" s="217"/>
      <c r="AV297" s="217"/>
      <c r="AW297" s="217"/>
      <c r="AX297" s="217"/>
      <c r="AY297" s="227"/>
    </row>
    <row r="298" spans="1:51" ht="60" customHeight="1" x14ac:dyDescent="0.35">
      <c r="A298" s="223" t="s">
        <v>4691</v>
      </c>
      <c r="B298" s="211" t="s">
        <v>4692</v>
      </c>
      <c r="C298" s="211" t="s">
        <v>4693</v>
      </c>
      <c r="D298" s="211" t="s">
        <v>4694</v>
      </c>
      <c r="E298" s="211" t="s">
        <v>25</v>
      </c>
      <c r="F298" s="211" t="s">
        <v>25</v>
      </c>
      <c r="G298" s="211" t="s">
        <v>4695</v>
      </c>
      <c r="H298" s="211" t="s">
        <v>4696</v>
      </c>
      <c r="I298" s="211" t="s">
        <v>4696</v>
      </c>
      <c r="J298" s="211" t="s">
        <v>4697</v>
      </c>
      <c r="K298" s="214" t="str">
        <f>IF(COUNTIF(L298:AY298,"&lt;&gt;")=0,"",SUMPRODUCT(((Recommendations[ImplStatus]="Implemented")+(Recommendations[ImplStatus]="Compensated"))*ISNUMBER(MATCH(Recommendations[Id],L298:AY298,0)))/COUNTIF(L298:AY298,"&lt;&gt;"))</f>
        <v/>
      </c>
      <c r="L298" s="217"/>
      <c r="M298" s="217"/>
      <c r="N298" s="217"/>
      <c r="O298" s="217"/>
      <c r="P298" s="217"/>
      <c r="Q298" s="217"/>
      <c r="R298" s="217"/>
      <c r="S298" s="217"/>
      <c r="T298" s="217"/>
      <c r="U298" s="217"/>
      <c r="V298" s="217"/>
      <c r="W298" s="217"/>
      <c r="X298" s="217"/>
      <c r="Y298" s="217"/>
      <c r="Z298" s="217"/>
      <c r="AA298" s="217"/>
      <c r="AB298" s="217"/>
      <c r="AC298" s="217"/>
      <c r="AD298" s="217"/>
      <c r="AE298" s="217"/>
      <c r="AF298" s="217"/>
      <c r="AG298" s="217"/>
      <c r="AH298" s="217"/>
      <c r="AI298" s="217"/>
      <c r="AJ298" s="217"/>
      <c r="AK298" s="217"/>
      <c r="AL298" s="217"/>
      <c r="AM298" s="217"/>
      <c r="AN298" s="217"/>
      <c r="AO298" s="217"/>
      <c r="AP298" s="217"/>
      <c r="AQ298" s="217"/>
      <c r="AR298" s="217"/>
      <c r="AS298" s="217"/>
      <c r="AT298" s="217"/>
      <c r="AU298" s="217"/>
      <c r="AV298" s="217"/>
      <c r="AW298" s="217"/>
      <c r="AX298" s="217"/>
      <c r="AY298" s="227"/>
    </row>
    <row r="299" spans="1:51" ht="60" customHeight="1" x14ac:dyDescent="0.35">
      <c r="A299" s="223" t="s">
        <v>4698</v>
      </c>
      <c r="B299" s="211" t="s">
        <v>4699</v>
      </c>
      <c r="C299" s="211" t="s">
        <v>4700</v>
      </c>
      <c r="D299" s="211" t="s">
        <v>25</v>
      </c>
      <c r="E299" s="211" t="s">
        <v>25</v>
      </c>
      <c r="F299" s="211" t="s">
        <v>25</v>
      </c>
      <c r="G299" s="211" t="s">
        <v>25</v>
      </c>
      <c r="H299" s="211" t="s">
        <v>4701</v>
      </c>
      <c r="I299" s="211" t="s">
        <v>4702</v>
      </c>
      <c r="J299" s="211" t="s">
        <v>4703</v>
      </c>
      <c r="K299" s="214" t="str">
        <f>IF(COUNTIF(L299:AY299,"&lt;&gt;")=0,"",SUMPRODUCT(((Recommendations[ImplStatus]="Implemented")+(Recommendations[ImplStatus]="Compensated"))*ISNUMBER(MATCH(Recommendations[Id],L299:AY299,0)))/COUNTIF(L299:AY299,"&lt;&gt;"))</f>
        <v/>
      </c>
      <c r="L299" s="217"/>
      <c r="M299" s="217"/>
      <c r="N299" s="217"/>
      <c r="O299" s="217"/>
      <c r="P299" s="217"/>
      <c r="Q299" s="217"/>
      <c r="R299" s="217"/>
      <c r="S299" s="217"/>
      <c r="T299" s="217"/>
      <c r="U299" s="217"/>
      <c r="V299" s="217"/>
      <c r="W299" s="217"/>
      <c r="X299" s="217"/>
      <c r="Y299" s="217"/>
      <c r="Z299" s="217"/>
      <c r="AA299" s="217"/>
      <c r="AB299" s="217"/>
      <c r="AC299" s="217"/>
      <c r="AD299" s="217"/>
      <c r="AE299" s="217"/>
      <c r="AF299" s="217"/>
      <c r="AG299" s="217"/>
      <c r="AH299" s="217"/>
      <c r="AI299" s="217"/>
      <c r="AJ299" s="217"/>
      <c r="AK299" s="217"/>
      <c r="AL299" s="217"/>
      <c r="AM299" s="217"/>
      <c r="AN299" s="217"/>
      <c r="AO299" s="217"/>
      <c r="AP299" s="217"/>
      <c r="AQ299" s="217"/>
      <c r="AR299" s="217"/>
      <c r="AS299" s="217"/>
      <c r="AT299" s="217"/>
      <c r="AU299" s="217"/>
      <c r="AV299" s="217"/>
      <c r="AW299" s="217"/>
      <c r="AX299" s="217"/>
      <c r="AY299" s="227"/>
    </row>
    <row r="300" spans="1:51" ht="60" customHeight="1" x14ac:dyDescent="0.35">
      <c r="A300" s="223" t="s">
        <v>4704</v>
      </c>
      <c r="B300" s="211" t="s">
        <v>4705</v>
      </c>
      <c r="C300" s="211" t="s">
        <v>4706</v>
      </c>
      <c r="D300" s="211" t="s">
        <v>25</v>
      </c>
      <c r="E300" s="211" t="s">
        <v>25</v>
      </c>
      <c r="F300" s="211" t="s">
        <v>4707</v>
      </c>
      <c r="G300" s="211" t="s">
        <v>25</v>
      </c>
      <c r="H300" s="211" t="s">
        <v>4708</v>
      </c>
      <c r="I300" s="211" t="s">
        <v>4702</v>
      </c>
      <c r="J300" s="211" t="s">
        <v>4709</v>
      </c>
      <c r="K300" s="214" t="str">
        <f>IF(COUNTIF(L300:AY300,"&lt;&gt;")=0,"",SUMPRODUCT(((Recommendations[ImplStatus]="Implemented")+(Recommendations[ImplStatus]="Compensated"))*ISNUMBER(MATCH(Recommendations[Id],L300:AY300,0)))/COUNTIF(L300:AY300,"&lt;&gt;"))</f>
        <v/>
      </c>
      <c r="L300" s="217"/>
      <c r="M300" s="217"/>
      <c r="N300" s="217"/>
      <c r="O300" s="217"/>
      <c r="P300" s="217"/>
      <c r="Q300" s="217"/>
      <c r="R300" s="217"/>
      <c r="S300" s="217"/>
      <c r="T300" s="217"/>
      <c r="U300" s="217"/>
      <c r="V300" s="217"/>
      <c r="W300" s="217"/>
      <c r="X300" s="217"/>
      <c r="Y300" s="217"/>
      <c r="Z300" s="217"/>
      <c r="AA300" s="217"/>
      <c r="AB300" s="217"/>
      <c r="AC300" s="217"/>
      <c r="AD300" s="217"/>
      <c r="AE300" s="217"/>
      <c r="AF300" s="217"/>
      <c r="AG300" s="217"/>
      <c r="AH300" s="217"/>
      <c r="AI300" s="217"/>
      <c r="AJ300" s="217"/>
      <c r="AK300" s="217"/>
      <c r="AL300" s="217"/>
      <c r="AM300" s="217"/>
      <c r="AN300" s="217"/>
      <c r="AO300" s="217"/>
      <c r="AP300" s="217"/>
      <c r="AQ300" s="217"/>
      <c r="AR300" s="217"/>
      <c r="AS300" s="217"/>
      <c r="AT300" s="217"/>
      <c r="AU300" s="217"/>
      <c r="AV300" s="217"/>
      <c r="AW300" s="217"/>
      <c r="AX300" s="217"/>
      <c r="AY300" s="227"/>
    </row>
    <row r="301" spans="1:51" ht="60" customHeight="1" outlineLevel="1" x14ac:dyDescent="0.35">
      <c r="A301" s="222" t="s">
        <v>1123</v>
      </c>
      <c r="B301" s="210" t="s">
        <v>4710</v>
      </c>
      <c r="C301" s="210"/>
      <c r="D301" s="210"/>
      <c r="E301" s="210"/>
      <c r="F301" s="210"/>
      <c r="G301" s="210"/>
      <c r="H301" s="210"/>
      <c r="I301" s="210"/>
      <c r="J301" s="210"/>
      <c r="K301" s="213" t="str">
        <f>IF(COUNTIF(L301:AY301,"&lt;&gt;")=0,"",SUMPRODUCT(((Recommendations[ImplStatus]="Implemented")+(Recommendations[ImplStatus]="Compensated"))*ISNUMBER(MATCH(Recommendations[Id],L301:AY301,0)))/COUNTIF(L301:AY301,"&lt;&gt;"))</f>
        <v/>
      </c>
      <c r="L301" s="216"/>
      <c r="M301" s="216"/>
      <c r="N301" s="216"/>
      <c r="O301" s="216"/>
      <c r="P301" s="216"/>
      <c r="Q301" s="216"/>
      <c r="R301" s="216"/>
      <c r="S301" s="216"/>
      <c r="T301" s="216"/>
      <c r="U301" s="216"/>
      <c r="V301" s="216"/>
      <c r="W301" s="216"/>
      <c r="X301" s="216"/>
      <c r="Y301" s="216"/>
      <c r="Z301" s="216"/>
      <c r="AA301" s="216"/>
      <c r="AB301" s="216"/>
      <c r="AC301" s="216"/>
      <c r="AD301" s="216"/>
      <c r="AE301" s="216"/>
      <c r="AF301" s="216"/>
      <c r="AG301" s="216"/>
      <c r="AH301" s="216"/>
      <c r="AI301" s="216"/>
      <c r="AJ301" s="216"/>
      <c r="AK301" s="216"/>
      <c r="AL301" s="216"/>
      <c r="AM301" s="216"/>
      <c r="AN301" s="216"/>
      <c r="AO301" s="216"/>
      <c r="AP301" s="216"/>
      <c r="AQ301" s="216"/>
      <c r="AR301" s="216"/>
      <c r="AS301" s="216"/>
      <c r="AT301" s="216"/>
      <c r="AU301" s="216"/>
      <c r="AV301" s="216"/>
      <c r="AW301" s="216"/>
      <c r="AX301" s="216"/>
      <c r="AY301" s="226"/>
    </row>
    <row r="302" spans="1:51" ht="60" customHeight="1" x14ac:dyDescent="0.35">
      <c r="A302" s="223" t="s">
        <v>4711</v>
      </c>
      <c r="B302" s="211" t="s">
        <v>4712</v>
      </c>
      <c r="C302" s="211" t="s">
        <v>4713</v>
      </c>
      <c r="D302" s="211" t="s">
        <v>25</v>
      </c>
      <c r="E302" s="211" t="s">
        <v>25</v>
      </c>
      <c r="F302" s="211" t="s">
        <v>25</v>
      </c>
      <c r="G302" s="211" t="s">
        <v>25</v>
      </c>
      <c r="H302" s="211" t="s">
        <v>4714</v>
      </c>
      <c r="I302" s="211" t="s">
        <v>25</v>
      </c>
      <c r="J302" s="211" t="s">
        <v>4715</v>
      </c>
      <c r="K302" s="214" t="str">
        <f>IF(COUNTIF(L302:AY302,"&lt;&gt;")=0,"",SUMPRODUCT(((Recommendations[ImplStatus]="Implemented")+(Recommendations[ImplStatus]="Compensated"))*ISNUMBER(MATCH(Recommendations[Id],L302:AY302,0)))/COUNTIF(L302:AY302,"&lt;&gt;"))</f>
        <v/>
      </c>
      <c r="L302" s="217"/>
      <c r="M302" s="217"/>
      <c r="N302" s="217"/>
      <c r="O302" s="217"/>
      <c r="P302" s="217"/>
      <c r="Q302" s="217"/>
      <c r="R302" s="217"/>
      <c r="S302" s="217"/>
      <c r="T302" s="217"/>
      <c r="U302" s="217"/>
      <c r="V302" s="217"/>
      <c r="W302" s="217"/>
      <c r="X302" s="217"/>
      <c r="Y302" s="217"/>
      <c r="Z302" s="217"/>
      <c r="AA302" s="217"/>
      <c r="AB302" s="217"/>
      <c r="AC302" s="217"/>
      <c r="AD302" s="217"/>
      <c r="AE302" s="217"/>
      <c r="AF302" s="217"/>
      <c r="AG302" s="217"/>
      <c r="AH302" s="217"/>
      <c r="AI302" s="217"/>
      <c r="AJ302" s="217"/>
      <c r="AK302" s="217"/>
      <c r="AL302" s="217"/>
      <c r="AM302" s="217"/>
      <c r="AN302" s="217"/>
      <c r="AO302" s="217"/>
      <c r="AP302" s="217"/>
      <c r="AQ302" s="217"/>
      <c r="AR302" s="217"/>
      <c r="AS302" s="217"/>
      <c r="AT302" s="217"/>
      <c r="AU302" s="217"/>
      <c r="AV302" s="217"/>
      <c r="AW302" s="217"/>
      <c r="AX302" s="217"/>
      <c r="AY302" s="227"/>
    </row>
    <row r="303" spans="1:51" ht="60" customHeight="1" x14ac:dyDescent="0.35">
      <c r="A303" s="223" t="s">
        <v>4716</v>
      </c>
      <c r="B303" s="211" t="s">
        <v>4717</v>
      </c>
      <c r="C303" s="211" t="s">
        <v>4718</v>
      </c>
      <c r="D303" s="211" t="s">
        <v>4719</v>
      </c>
      <c r="E303" s="211" t="s">
        <v>25</v>
      </c>
      <c r="F303" s="211" t="s">
        <v>25</v>
      </c>
      <c r="G303" s="211" t="s">
        <v>25</v>
      </c>
      <c r="H303" s="211" t="s">
        <v>4720</v>
      </c>
      <c r="I303" s="211" t="s">
        <v>3623</v>
      </c>
      <c r="J303" s="211" t="s">
        <v>4721</v>
      </c>
      <c r="K303" s="214" t="str">
        <f>IF(COUNTIF(L303:AY303,"&lt;&gt;")=0,"",SUMPRODUCT(((Recommendations[ImplStatus]="Implemented")+(Recommendations[ImplStatus]="Compensated"))*ISNUMBER(MATCH(Recommendations[Id],L303:AY303,0)))/COUNTIF(L303:AY303,"&lt;&gt;"))</f>
        <v/>
      </c>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17"/>
      <c r="AU303" s="217"/>
      <c r="AV303" s="217"/>
      <c r="AW303" s="217"/>
      <c r="AX303" s="217"/>
      <c r="AY303" s="227"/>
    </row>
    <row r="304" spans="1:51" ht="60" customHeight="1" x14ac:dyDescent="0.35">
      <c r="A304" s="223" t="s">
        <v>4722</v>
      </c>
      <c r="B304" s="211" t="s">
        <v>4723</v>
      </c>
      <c r="C304" s="211" t="s">
        <v>4724</v>
      </c>
      <c r="D304" s="211" t="s">
        <v>4719</v>
      </c>
      <c r="E304" s="211" t="s">
        <v>25</v>
      </c>
      <c r="F304" s="211" t="s">
        <v>4725</v>
      </c>
      <c r="G304" s="211" t="s">
        <v>25</v>
      </c>
      <c r="H304" s="211" t="s">
        <v>4726</v>
      </c>
      <c r="I304" s="211" t="s">
        <v>25</v>
      </c>
      <c r="J304" s="211" t="s">
        <v>4727</v>
      </c>
      <c r="K304" s="214" t="str">
        <f>IF(COUNTIF(L304:AY304,"&lt;&gt;")=0,"",SUMPRODUCT(((Recommendations[ImplStatus]="Implemented")+(Recommendations[ImplStatus]="Compensated"))*ISNUMBER(MATCH(Recommendations[Id],L304:AY304,0)))/COUNTIF(L304:AY304,"&lt;&gt;"))</f>
        <v/>
      </c>
      <c r="L304" s="217"/>
      <c r="M304" s="217"/>
      <c r="N304" s="217"/>
      <c r="O304" s="217"/>
      <c r="P304" s="217"/>
      <c r="Q304" s="217"/>
      <c r="R304" s="217"/>
      <c r="S304" s="217"/>
      <c r="T304" s="217"/>
      <c r="U304" s="217"/>
      <c r="V304" s="217"/>
      <c r="W304" s="217"/>
      <c r="X304" s="217"/>
      <c r="Y304" s="217"/>
      <c r="Z304" s="217"/>
      <c r="AA304" s="217"/>
      <c r="AB304" s="217"/>
      <c r="AC304" s="217"/>
      <c r="AD304" s="217"/>
      <c r="AE304" s="217"/>
      <c r="AF304" s="217"/>
      <c r="AG304" s="217"/>
      <c r="AH304" s="217"/>
      <c r="AI304" s="217"/>
      <c r="AJ304" s="217"/>
      <c r="AK304" s="217"/>
      <c r="AL304" s="217"/>
      <c r="AM304" s="217"/>
      <c r="AN304" s="217"/>
      <c r="AO304" s="217"/>
      <c r="AP304" s="217"/>
      <c r="AQ304" s="217"/>
      <c r="AR304" s="217"/>
      <c r="AS304" s="217"/>
      <c r="AT304" s="217"/>
      <c r="AU304" s="217"/>
      <c r="AV304" s="217"/>
      <c r="AW304" s="217"/>
      <c r="AX304" s="217"/>
      <c r="AY304" s="227"/>
    </row>
    <row r="305" spans="1:51" ht="60" customHeight="1" x14ac:dyDescent="0.35">
      <c r="A305" s="223" t="s">
        <v>4728</v>
      </c>
      <c r="B305" s="211" t="s">
        <v>4729</v>
      </c>
      <c r="C305" s="211" t="s">
        <v>4730</v>
      </c>
      <c r="D305" s="211" t="s">
        <v>4731</v>
      </c>
      <c r="E305" s="211" t="s">
        <v>25</v>
      </c>
      <c r="F305" s="211" t="s">
        <v>25</v>
      </c>
      <c r="G305" s="211" t="s">
        <v>25</v>
      </c>
      <c r="H305" s="211" t="s">
        <v>4732</v>
      </c>
      <c r="I305" s="211" t="s">
        <v>4733</v>
      </c>
      <c r="J305" s="211" t="s">
        <v>4734</v>
      </c>
      <c r="K305" s="214" t="str">
        <f>IF(COUNTIF(L305:AY305,"&lt;&gt;")=0,"",SUMPRODUCT(((Recommendations[ImplStatus]="Implemented")+(Recommendations[ImplStatus]="Compensated"))*ISNUMBER(MATCH(Recommendations[Id],L305:AY305,0)))/COUNTIF(L305:AY305,"&lt;&gt;"))</f>
        <v/>
      </c>
      <c r="L305" s="217"/>
      <c r="M305" s="217"/>
      <c r="N305" s="217"/>
      <c r="O305" s="217"/>
      <c r="P305" s="217"/>
      <c r="Q305" s="217"/>
      <c r="R305" s="217"/>
      <c r="S305" s="217"/>
      <c r="T305" s="217"/>
      <c r="U305" s="217"/>
      <c r="V305" s="217"/>
      <c r="W305" s="217"/>
      <c r="X305" s="217"/>
      <c r="Y305" s="217"/>
      <c r="Z305" s="217"/>
      <c r="AA305" s="217"/>
      <c r="AB305" s="217"/>
      <c r="AC305" s="217"/>
      <c r="AD305" s="217"/>
      <c r="AE305" s="217"/>
      <c r="AF305" s="217"/>
      <c r="AG305" s="217"/>
      <c r="AH305" s="217"/>
      <c r="AI305" s="217"/>
      <c r="AJ305" s="217"/>
      <c r="AK305" s="217"/>
      <c r="AL305" s="217"/>
      <c r="AM305" s="217"/>
      <c r="AN305" s="217"/>
      <c r="AO305" s="217"/>
      <c r="AP305" s="217"/>
      <c r="AQ305" s="217"/>
      <c r="AR305" s="217"/>
      <c r="AS305" s="217"/>
      <c r="AT305" s="217"/>
      <c r="AU305" s="217"/>
      <c r="AV305" s="217"/>
      <c r="AW305" s="217"/>
      <c r="AX305" s="217"/>
      <c r="AY305" s="227"/>
    </row>
    <row r="306" spans="1:51" ht="60" customHeight="1" x14ac:dyDescent="0.35">
      <c r="A306" s="223" t="s">
        <v>4735</v>
      </c>
      <c r="B306" s="211" t="s">
        <v>4736</v>
      </c>
      <c r="C306" s="211" t="s">
        <v>4737</v>
      </c>
      <c r="D306" s="211" t="s">
        <v>4738</v>
      </c>
      <c r="E306" s="211" t="s">
        <v>25</v>
      </c>
      <c r="F306" s="211" t="s">
        <v>25</v>
      </c>
      <c r="G306" s="211" t="s">
        <v>25</v>
      </c>
      <c r="H306" s="211" t="s">
        <v>4739</v>
      </c>
      <c r="I306" s="211" t="s">
        <v>3623</v>
      </c>
      <c r="J306" s="211" t="s">
        <v>4740</v>
      </c>
      <c r="K306" s="214" t="str">
        <f>IF(COUNTIF(L306:AY306,"&lt;&gt;")=0,"",SUMPRODUCT(((Recommendations[ImplStatus]="Implemented")+(Recommendations[ImplStatus]="Compensated"))*ISNUMBER(MATCH(Recommendations[Id],L306:AY306,0)))/COUNTIF(L306:AY306,"&lt;&gt;"))</f>
        <v/>
      </c>
      <c r="L306" s="217"/>
      <c r="M306" s="217"/>
      <c r="N306" s="217"/>
      <c r="O306" s="217"/>
      <c r="P306" s="217"/>
      <c r="Q306" s="217"/>
      <c r="R306" s="217"/>
      <c r="S306" s="217"/>
      <c r="T306" s="217"/>
      <c r="U306" s="217"/>
      <c r="V306" s="217"/>
      <c r="W306" s="217"/>
      <c r="X306" s="217"/>
      <c r="Y306" s="217"/>
      <c r="Z306" s="217"/>
      <c r="AA306" s="217"/>
      <c r="AB306" s="217"/>
      <c r="AC306" s="217"/>
      <c r="AD306" s="217"/>
      <c r="AE306" s="217"/>
      <c r="AF306" s="217"/>
      <c r="AG306" s="217"/>
      <c r="AH306" s="217"/>
      <c r="AI306" s="217"/>
      <c r="AJ306" s="217"/>
      <c r="AK306" s="217"/>
      <c r="AL306" s="217"/>
      <c r="AM306" s="217"/>
      <c r="AN306" s="217"/>
      <c r="AO306" s="217"/>
      <c r="AP306" s="217"/>
      <c r="AQ306" s="217"/>
      <c r="AR306" s="217"/>
      <c r="AS306" s="217"/>
      <c r="AT306" s="217"/>
      <c r="AU306" s="217"/>
      <c r="AV306" s="217"/>
      <c r="AW306" s="217"/>
      <c r="AX306" s="217"/>
      <c r="AY306" s="227"/>
    </row>
    <row r="307" spans="1:51" ht="60" customHeight="1" outlineLevel="1" x14ac:dyDescent="0.35">
      <c r="A307" s="222" t="s">
        <v>1127</v>
      </c>
      <c r="B307" s="210" t="s">
        <v>4741</v>
      </c>
      <c r="C307" s="210"/>
      <c r="D307" s="210"/>
      <c r="E307" s="210"/>
      <c r="F307" s="210"/>
      <c r="G307" s="210"/>
      <c r="H307" s="210"/>
      <c r="I307" s="210"/>
      <c r="J307" s="210"/>
      <c r="K307" s="213" t="str">
        <f>IF(COUNTIF(L307:AY307,"&lt;&gt;")=0,"",SUMPRODUCT(((Recommendations[ImplStatus]="Implemented")+(Recommendations[ImplStatus]="Compensated"))*ISNUMBER(MATCH(Recommendations[Id],L307:AY307,0)))/COUNTIF(L307:AY307,"&lt;&gt;"))</f>
        <v/>
      </c>
      <c r="L307" s="216"/>
      <c r="M307" s="216"/>
      <c r="N307" s="216"/>
      <c r="O307" s="216"/>
      <c r="P307" s="216"/>
      <c r="Q307" s="216"/>
      <c r="R307" s="216"/>
      <c r="S307" s="216"/>
      <c r="T307" s="216"/>
      <c r="U307" s="216"/>
      <c r="V307" s="216"/>
      <c r="W307" s="216"/>
      <c r="X307" s="216"/>
      <c r="Y307" s="216"/>
      <c r="Z307" s="216"/>
      <c r="AA307" s="216"/>
      <c r="AB307" s="216"/>
      <c r="AC307" s="216"/>
      <c r="AD307" s="216"/>
      <c r="AE307" s="216"/>
      <c r="AF307" s="216"/>
      <c r="AG307" s="216"/>
      <c r="AH307" s="216"/>
      <c r="AI307" s="216"/>
      <c r="AJ307" s="216"/>
      <c r="AK307" s="216"/>
      <c r="AL307" s="216"/>
      <c r="AM307" s="216"/>
      <c r="AN307" s="216"/>
      <c r="AO307" s="216"/>
      <c r="AP307" s="216"/>
      <c r="AQ307" s="216"/>
      <c r="AR307" s="216"/>
      <c r="AS307" s="216"/>
      <c r="AT307" s="216"/>
      <c r="AU307" s="216"/>
      <c r="AV307" s="216"/>
      <c r="AW307" s="216"/>
      <c r="AX307" s="216"/>
      <c r="AY307" s="226"/>
    </row>
    <row r="308" spans="1:51" ht="60" customHeight="1" x14ac:dyDescent="0.35">
      <c r="A308" s="223" t="s">
        <v>4742</v>
      </c>
      <c r="B308" s="211" t="s">
        <v>4743</v>
      </c>
      <c r="C308" s="211" t="s">
        <v>4744</v>
      </c>
      <c r="D308" s="211" t="s">
        <v>4738</v>
      </c>
      <c r="E308" s="211" t="s">
        <v>25</v>
      </c>
      <c r="F308" s="211" t="s">
        <v>4745</v>
      </c>
      <c r="G308" s="211" t="s">
        <v>25</v>
      </c>
      <c r="H308" s="211" t="s">
        <v>4746</v>
      </c>
      <c r="I308" s="211" t="s">
        <v>4747</v>
      </c>
      <c r="J308" s="211" t="s">
        <v>4748</v>
      </c>
      <c r="K308" s="214" t="str">
        <f>IF(COUNTIF(L308:AY308,"&lt;&gt;")=0,"",SUMPRODUCT(((Recommendations[ImplStatus]="Implemented")+(Recommendations[ImplStatus]="Compensated"))*ISNUMBER(MATCH(Recommendations[Id],L308:AY308,0)))/COUNTIF(L308:AY308,"&lt;&gt;"))</f>
        <v/>
      </c>
      <c r="L308" s="217"/>
      <c r="M308" s="217"/>
      <c r="N308" s="217"/>
      <c r="O308" s="217"/>
      <c r="P308" s="217"/>
      <c r="Q308" s="217"/>
      <c r="R308" s="217"/>
      <c r="S308" s="217"/>
      <c r="T308" s="217"/>
      <c r="U308" s="217"/>
      <c r="V308" s="217"/>
      <c r="W308" s="217"/>
      <c r="X308" s="217"/>
      <c r="Y308" s="217"/>
      <c r="Z308" s="217"/>
      <c r="AA308" s="217"/>
      <c r="AB308" s="217"/>
      <c r="AC308" s="217"/>
      <c r="AD308" s="217"/>
      <c r="AE308" s="217"/>
      <c r="AF308" s="217"/>
      <c r="AG308" s="217"/>
      <c r="AH308" s="217"/>
      <c r="AI308" s="217"/>
      <c r="AJ308" s="217"/>
      <c r="AK308" s="217"/>
      <c r="AL308" s="217"/>
      <c r="AM308" s="217"/>
      <c r="AN308" s="217"/>
      <c r="AO308" s="217"/>
      <c r="AP308" s="217"/>
      <c r="AQ308" s="217"/>
      <c r="AR308" s="217"/>
      <c r="AS308" s="217"/>
      <c r="AT308" s="217"/>
      <c r="AU308" s="217"/>
      <c r="AV308" s="217"/>
      <c r="AW308" s="217"/>
      <c r="AX308" s="217"/>
      <c r="AY308" s="227"/>
    </row>
    <row r="309" spans="1:51" ht="60" customHeight="1" outlineLevel="1" x14ac:dyDescent="0.35">
      <c r="A309" s="222" t="s">
        <v>1131</v>
      </c>
      <c r="B309" s="210" t="s">
        <v>4749</v>
      </c>
      <c r="C309" s="210"/>
      <c r="D309" s="210"/>
      <c r="E309" s="210"/>
      <c r="F309" s="210"/>
      <c r="G309" s="210"/>
      <c r="H309" s="210"/>
      <c r="I309" s="210"/>
      <c r="J309" s="210"/>
      <c r="K309" s="213" t="str">
        <f>IF(COUNTIF(L309:AY309,"&lt;&gt;")=0,"",SUMPRODUCT(((Recommendations[ImplStatus]="Implemented")+(Recommendations[ImplStatus]="Compensated"))*ISNUMBER(MATCH(Recommendations[Id],L309:AY309,0)))/COUNTIF(L309:AY309,"&lt;&gt;"))</f>
        <v/>
      </c>
      <c r="L309" s="216"/>
      <c r="M309" s="216"/>
      <c r="N309" s="216"/>
      <c r="O309" s="216"/>
      <c r="P309" s="216"/>
      <c r="Q309" s="216"/>
      <c r="R309" s="216"/>
      <c r="S309" s="216"/>
      <c r="T309" s="216"/>
      <c r="U309" s="216"/>
      <c r="V309" s="216"/>
      <c r="W309" s="216"/>
      <c r="X309" s="216"/>
      <c r="Y309" s="216"/>
      <c r="Z309" s="216"/>
      <c r="AA309" s="216"/>
      <c r="AB309" s="216"/>
      <c r="AC309" s="216"/>
      <c r="AD309" s="216"/>
      <c r="AE309" s="216"/>
      <c r="AF309" s="216"/>
      <c r="AG309" s="216"/>
      <c r="AH309" s="216"/>
      <c r="AI309" s="216"/>
      <c r="AJ309" s="216"/>
      <c r="AK309" s="216"/>
      <c r="AL309" s="216"/>
      <c r="AM309" s="216"/>
      <c r="AN309" s="216"/>
      <c r="AO309" s="216"/>
      <c r="AP309" s="216"/>
      <c r="AQ309" s="216"/>
      <c r="AR309" s="216"/>
      <c r="AS309" s="216"/>
      <c r="AT309" s="216"/>
      <c r="AU309" s="216"/>
      <c r="AV309" s="216"/>
      <c r="AW309" s="216"/>
      <c r="AX309" s="216"/>
      <c r="AY309" s="226"/>
    </row>
    <row r="310" spans="1:51" ht="60" customHeight="1" x14ac:dyDescent="0.35">
      <c r="A310" s="223" t="s">
        <v>4750</v>
      </c>
      <c r="B310" s="211" t="s">
        <v>4751</v>
      </c>
      <c r="C310" s="211" t="s">
        <v>4752</v>
      </c>
      <c r="D310" s="211" t="s">
        <v>25</v>
      </c>
      <c r="E310" s="211" t="s">
        <v>25</v>
      </c>
      <c r="F310" s="211" t="s">
        <v>4753</v>
      </c>
      <c r="G310" s="211" t="s">
        <v>25</v>
      </c>
      <c r="H310" s="211" t="s">
        <v>4754</v>
      </c>
      <c r="I310" s="211" t="s">
        <v>4755</v>
      </c>
      <c r="J310" s="211" t="s">
        <v>4756</v>
      </c>
      <c r="K310" s="214" t="str">
        <f>IF(COUNTIF(L310:AY310,"&lt;&gt;")=0,"",SUMPRODUCT(((Recommendations[ImplStatus]="Implemented")+(Recommendations[ImplStatus]="Compensated"))*ISNUMBER(MATCH(Recommendations[Id],L310:AY310,0)))/COUNTIF(L310:AY310,"&lt;&gt;"))</f>
        <v/>
      </c>
      <c r="L310" s="217"/>
      <c r="M310" s="217"/>
      <c r="N310" s="217"/>
      <c r="O310" s="217"/>
      <c r="P310" s="217"/>
      <c r="Q310" s="217"/>
      <c r="R310" s="217"/>
      <c r="S310" s="217"/>
      <c r="T310" s="217"/>
      <c r="U310" s="217"/>
      <c r="V310" s="217"/>
      <c r="W310" s="217"/>
      <c r="X310" s="217"/>
      <c r="Y310" s="217"/>
      <c r="Z310" s="217"/>
      <c r="AA310" s="217"/>
      <c r="AB310" s="217"/>
      <c r="AC310" s="217"/>
      <c r="AD310" s="217"/>
      <c r="AE310" s="217"/>
      <c r="AF310" s="217"/>
      <c r="AG310" s="217"/>
      <c r="AH310" s="217"/>
      <c r="AI310" s="217"/>
      <c r="AJ310" s="217"/>
      <c r="AK310" s="217"/>
      <c r="AL310" s="217"/>
      <c r="AM310" s="217"/>
      <c r="AN310" s="217"/>
      <c r="AO310" s="217"/>
      <c r="AP310" s="217"/>
      <c r="AQ310" s="217"/>
      <c r="AR310" s="217"/>
      <c r="AS310" s="217"/>
      <c r="AT310" s="217"/>
      <c r="AU310" s="217"/>
      <c r="AV310" s="217"/>
      <c r="AW310" s="217"/>
      <c r="AX310" s="217"/>
      <c r="AY310" s="227"/>
    </row>
    <row r="311" spans="1:51" ht="60" customHeight="1" x14ac:dyDescent="0.35">
      <c r="A311" s="223" t="s">
        <v>4757</v>
      </c>
      <c r="B311" s="211" t="s">
        <v>4758</v>
      </c>
      <c r="C311" s="211" t="s">
        <v>4759</v>
      </c>
      <c r="D311" s="211" t="s">
        <v>4760</v>
      </c>
      <c r="E311" s="211" t="s">
        <v>25</v>
      </c>
      <c r="F311" s="211" t="s">
        <v>25</v>
      </c>
      <c r="G311" s="211" t="s">
        <v>4761</v>
      </c>
      <c r="H311" s="211" t="s">
        <v>4762</v>
      </c>
      <c r="I311" s="211" t="s">
        <v>25</v>
      </c>
      <c r="J311" s="211" t="s">
        <v>4763</v>
      </c>
      <c r="K311" s="214" t="str">
        <f>IF(COUNTIF(L311:AY311,"&lt;&gt;")=0,"",SUMPRODUCT(((Recommendations[ImplStatus]="Implemented")+(Recommendations[ImplStatus]="Compensated"))*ISNUMBER(MATCH(Recommendations[Id],L311:AY311,0)))/COUNTIF(L311:AY311,"&lt;&gt;"))</f>
        <v/>
      </c>
      <c r="L311" s="217"/>
      <c r="M311" s="217"/>
      <c r="N311" s="217"/>
      <c r="O311" s="217"/>
      <c r="P311" s="217"/>
      <c r="Q311" s="217"/>
      <c r="R311" s="217"/>
      <c r="S311" s="217"/>
      <c r="T311" s="217"/>
      <c r="U311" s="217"/>
      <c r="V311" s="217"/>
      <c r="W311" s="217"/>
      <c r="X311" s="217"/>
      <c r="Y311" s="217"/>
      <c r="Z311" s="217"/>
      <c r="AA311" s="217"/>
      <c r="AB311" s="217"/>
      <c r="AC311" s="217"/>
      <c r="AD311" s="217"/>
      <c r="AE311" s="217"/>
      <c r="AF311" s="217"/>
      <c r="AG311" s="217"/>
      <c r="AH311" s="217"/>
      <c r="AI311" s="217"/>
      <c r="AJ311" s="217"/>
      <c r="AK311" s="217"/>
      <c r="AL311" s="217"/>
      <c r="AM311" s="217"/>
      <c r="AN311" s="217"/>
      <c r="AO311" s="217"/>
      <c r="AP311" s="217"/>
      <c r="AQ311" s="217"/>
      <c r="AR311" s="217"/>
      <c r="AS311" s="217"/>
      <c r="AT311" s="217"/>
      <c r="AU311" s="217"/>
      <c r="AV311" s="217"/>
      <c r="AW311" s="217"/>
      <c r="AX311" s="217"/>
      <c r="AY311" s="227"/>
    </row>
    <row r="312" spans="1:51" ht="60" customHeight="1" x14ac:dyDescent="0.35">
      <c r="A312" s="223" t="s">
        <v>4764</v>
      </c>
      <c r="B312" s="211" t="s">
        <v>4765</v>
      </c>
      <c r="C312" s="211" t="s">
        <v>4766</v>
      </c>
      <c r="D312" s="211" t="s">
        <v>4767</v>
      </c>
      <c r="E312" s="211" t="s">
        <v>25</v>
      </c>
      <c r="F312" s="211" t="s">
        <v>25</v>
      </c>
      <c r="G312" s="211" t="s">
        <v>25</v>
      </c>
      <c r="H312" s="211" t="s">
        <v>4768</v>
      </c>
      <c r="I312" s="211" t="s">
        <v>25</v>
      </c>
      <c r="J312" s="211" t="s">
        <v>4769</v>
      </c>
      <c r="K312" s="214" t="str">
        <f>IF(COUNTIF(L312:AY312,"&lt;&gt;")=0,"",SUMPRODUCT(((Recommendations[ImplStatus]="Implemented")+(Recommendations[ImplStatus]="Compensated"))*ISNUMBER(MATCH(Recommendations[Id],L312:AY312,0)))/COUNTIF(L312:AY312,"&lt;&gt;"))</f>
        <v/>
      </c>
      <c r="L312" s="217"/>
      <c r="M312" s="217"/>
      <c r="N312" s="217"/>
      <c r="O312" s="217"/>
      <c r="P312" s="217"/>
      <c r="Q312" s="217"/>
      <c r="R312" s="217"/>
      <c r="S312" s="217"/>
      <c r="T312" s="217"/>
      <c r="U312" s="217"/>
      <c r="V312" s="217"/>
      <c r="W312" s="217"/>
      <c r="X312" s="217"/>
      <c r="Y312" s="217"/>
      <c r="Z312" s="217"/>
      <c r="AA312" s="217"/>
      <c r="AB312" s="217"/>
      <c r="AC312" s="217"/>
      <c r="AD312" s="217"/>
      <c r="AE312" s="217"/>
      <c r="AF312" s="217"/>
      <c r="AG312" s="217"/>
      <c r="AH312" s="217"/>
      <c r="AI312" s="217"/>
      <c r="AJ312" s="217"/>
      <c r="AK312" s="217"/>
      <c r="AL312" s="217"/>
      <c r="AM312" s="217"/>
      <c r="AN312" s="217"/>
      <c r="AO312" s="217"/>
      <c r="AP312" s="217"/>
      <c r="AQ312" s="217"/>
      <c r="AR312" s="217"/>
      <c r="AS312" s="217"/>
      <c r="AT312" s="217"/>
      <c r="AU312" s="217"/>
      <c r="AV312" s="217"/>
      <c r="AW312" s="217"/>
      <c r="AX312" s="217"/>
      <c r="AY312" s="227"/>
    </row>
    <row r="313" spans="1:51" ht="60" customHeight="1" x14ac:dyDescent="0.35">
      <c r="A313" s="223" t="s">
        <v>4770</v>
      </c>
      <c r="B313" s="211" t="s">
        <v>4771</v>
      </c>
      <c r="C313" s="211" t="s">
        <v>4772</v>
      </c>
      <c r="D313" s="211" t="s">
        <v>4773</v>
      </c>
      <c r="E313" s="211" t="s">
        <v>25</v>
      </c>
      <c r="F313" s="211" t="s">
        <v>25</v>
      </c>
      <c r="G313" s="211" t="s">
        <v>4774</v>
      </c>
      <c r="H313" s="211" t="s">
        <v>4775</v>
      </c>
      <c r="I313" s="211" t="s">
        <v>4776</v>
      </c>
      <c r="J313" s="211" t="s">
        <v>4777</v>
      </c>
      <c r="K313" s="214" t="str">
        <f>IF(COUNTIF(L313:AY313,"&lt;&gt;")=0,"",SUMPRODUCT(((Recommendations[ImplStatus]="Implemented")+(Recommendations[ImplStatus]="Compensated"))*ISNUMBER(MATCH(Recommendations[Id],L313:AY313,0)))/COUNTIF(L313:AY313,"&lt;&gt;"))</f>
        <v/>
      </c>
      <c r="L313" s="217"/>
      <c r="M313" s="217"/>
      <c r="N313" s="217"/>
      <c r="O313" s="217"/>
      <c r="P313" s="217"/>
      <c r="Q313" s="217"/>
      <c r="R313" s="217"/>
      <c r="S313" s="217"/>
      <c r="T313" s="217"/>
      <c r="U313" s="217"/>
      <c r="V313" s="217"/>
      <c r="W313" s="217"/>
      <c r="X313" s="217"/>
      <c r="Y313" s="217"/>
      <c r="Z313" s="217"/>
      <c r="AA313" s="217"/>
      <c r="AB313" s="217"/>
      <c r="AC313" s="217"/>
      <c r="AD313" s="217"/>
      <c r="AE313" s="217"/>
      <c r="AF313" s="217"/>
      <c r="AG313" s="217"/>
      <c r="AH313" s="217"/>
      <c r="AI313" s="217"/>
      <c r="AJ313" s="217"/>
      <c r="AK313" s="217"/>
      <c r="AL313" s="217"/>
      <c r="AM313" s="217"/>
      <c r="AN313" s="217"/>
      <c r="AO313" s="217"/>
      <c r="AP313" s="217"/>
      <c r="AQ313" s="217"/>
      <c r="AR313" s="217"/>
      <c r="AS313" s="217"/>
      <c r="AT313" s="217"/>
      <c r="AU313" s="217"/>
      <c r="AV313" s="217"/>
      <c r="AW313" s="217"/>
      <c r="AX313" s="217"/>
      <c r="AY313" s="227"/>
    </row>
    <row r="314" spans="1:51" ht="60" customHeight="1" x14ac:dyDescent="0.35">
      <c r="A314" s="223" t="s">
        <v>4778</v>
      </c>
      <c r="B314" s="211" t="s">
        <v>4779</v>
      </c>
      <c r="C314" s="211" t="s">
        <v>4780</v>
      </c>
      <c r="D314" s="211" t="s">
        <v>4781</v>
      </c>
      <c r="E314" s="211" t="s">
        <v>25</v>
      </c>
      <c r="F314" s="211" t="s">
        <v>25</v>
      </c>
      <c r="G314" s="211" t="s">
        <v>4782</v>
      </c>
      <c r="H314" s="211" t="s">
        <v>4783</v>
      </c>
      <c r="I314" s="211" t="s">
        <v>4784</v>
      </c>
      <c r="J314" s="211" t="s">
        <v>4785</v>
      </c>
      <c r="K314" s="214" t="str">
        <f>IF(COUNTIF(L314:AY314,"&lt;&gt;")=0,"",SUMPRODUCT(((Recommendations[ImplStatus]="Implemented")+(Recommendations[ImplStatus]="Compensated"))*ISNUMBER(MATCH(Recommendations[Id],L314:AY314,0)))/COUNTIF(L314:AY314,"&lt;&gt;"))</f>
        <v/>
      </c>
      <c r="L314" s="217"/>
      <c r="M314" s="217"/>
      <c r="N314" s="217"/>
      <c r="O314" s="217"/>
      <c r="P314" s="217"/>
      <c r="Q314" s="217"/>
      <c r="R314" s="217"/>
      <c r="S314" s="217"/>
      <c r="T314" s="217"/>
      <c r="U314" s="217"/>
      <c r="V314" s="217"/>
      <c r="W314" s="217"/>
      <c r="X314" s="217"/>
      <c r="Y314" s="217"/>
      <c r="Z314" s="217"/>
      <c r="AA314" s="217"/>
      <c r="AB314" s="217"/>
      <c r="AC314" s="217"/>
      <c r="AD314" s="217"/>
      <c r="AE314" s="217"/>
      <c r="AF314" s="217"/>
      <c r="AG314" s="217"/>
      <c r="AH314" s="217"/>
      <c r="AI314" s="217"/>
      <c r="AJ314" s="217"/>
      <c r="AK314" s="217"/>
      <c r="AL314" s="217"/>
      <c r="AM314" s="217"/>
      <c r="AN314" s="217"/>
      <c r="AO314" s="217"/>
      <c r="AP314" s="217"/>
      <c r="AQ314" s="217"/>
      <c r="AR314" s="217"/>
      <c r="AS314" s="217"/>
      <c r="AT314" s="217"/>
      <c r="AU314" s="217"/>
      <c r="AV314" s="217"/>
      <c r="AW314" s="217"/>
      <c r="AX314" s="217"/>
      <c r="AY314" s="227"/>
    </row>
    <row r="315" spans="1:51" ht="60" customHeight="1" outlineLevel="1" x14ac:dyDescent="0.35">
      <c r="A315" s="222" t="s">
        <v>4786</v>
      </c>
      <c r="B315" s="210" t="s">
        <v>4787</v>
      </c>
      <c r="C315" s="210"/>
      <c r="D315" s="210"/>
      <c r="E315" s="210"/>
      <c r="F315" s="210"/>
      <c r="G315" s="210"/>
      <c r="H315" s="210"/>
      <c r="I315" s="210"/>
      <c r="J315" s="210"/>
      <c r="K315" s="213" t="str">
        <f>IF(COUNTIF(L315:AY315,"&lt;&gt;")=0,"",SUMPRODUCT(((Recommendations[ImplStatus]="Implemented")+(Recommendations[ImplStatus]="Compensated"))*ISNUMBER(MATCH(Recommendations[Id],L315:AY315,0)))/COUNTIF(L315:AY315,"&lt;&gt;"))</f>
        <v/>
      </c>
      <c r="L315" s="216"/>
      <c r="M315" s="216"/>
      <c r="N315" s="216"/>
      <c r="O315" s="216"/>
      <c r="P315" s="216"/>
      <c r="Q315" s="216"/>
      <c r="R315" s="216"/>
      <c r="S315" s="216"/>
      <c r="T315" s="216"/>
      <c r="U315" s="216"/>
      <c r="V315" s="216"/>
      <c r="W315" s="216"/>
      <c r="X315" s="216"/>
      <c r="Y315" s="216"/>
      <c r="Z315" s="216"/>
      <c r="AA315" s="216"/>
      <c r="AB315" s="216"/>
      <c r="AC315" s="216"/>
      <c r="AD315" s="216"/>
      <c r="AE315" s="216"/>
      <c r="AF315" s="216"/>
      <c r="AG315" s="216"/>
      <c r="AH315" s="216"/>
      <c r="AI315" s="216"/>
      <c r="AJ315" s="216"/>
      <c r="AK315" s="216"/>
      <c r="AL315" s="216"/>
      <c r="AM315" s="216"/>
      <c r="AN315" s="216"/>
      <c r="AO315" s="216"/>
      <c r="AP315" s="216"/>
      <c r="AQ315" s="216"/>
      <c r="AR315" s="216"/>
      <c r="AS315" s="216"/>
      <c r="AT315" s="216"/>
      <c r="AU315" s="216"/>
      <c r="AV315" s="216"/>
      <c r="AW315" s="216"/>
      <c r="AX315" s="216"/>
      <c r="AY315" s="226"/>
    </row>
    <row r="316" spans="1:51" ht="60" customHeight="1" x14ac:dyDescent="0.35">
      <c r="A316" s="223" t="s">
        <v>4788</v>
      </c>
      <c r="B316" s="211" t="s">
        <v>4789</v>
      </c>
      <c r="C316" s="211" t="s">
        <v>4790</v>
      </c>
      <c r="D316" s="211" t="s">
        <v>25</v>
      </c>
      <c r="E316" s="211" t="s">
        <v>25</v>
      </c>
      <c r="F316" s="211" t="s">
        <v>25</v>
      </c>
      <c r="G316" s="211" t="s">
        <v>25</v>
      </c>
      <c r="H316" s="211" t="s">
        <v>4791</v>
      </c>
      <c r="I316" s="211" t="s">
        <v>4792</v>
      </c>
      <c r="J316" s="211" t="s">
        <v>4793</v>
      </c>
      <c r="K316" s="214" t="str">
        <f>IF(COUNTIF(L316:AY316,"&lt;&gt;")=0,"",SUMPRODUCT(((Recommendations[ImplStatus]="Implemented")+(Recommendations[ImplStatus]="Compensated"))*ISNUMBER(MATCH(Recommendations[Id],L316:AY316,0)))/COUNTIF(L316:AY316,"&lt;&gt;"))</f>
        <v/>
      </c>
      <c r="L316" s="217"/>
      <c r="M316" s="217"/>
      <c r="N316" s="217"/>
      <c r="O316" s="217"/>
      <c r="P316" s="217"/>
      <c r="Q316" s="217"/>
      <c r="R316" s="217"/>
      <c r="S316" s="217"/>
      <c r="T316" s="217"/>
      <c r="U316" s="217"/>
      <c r="V316" s="217"/>
      <c r="W316" s="217"/>
      <c r="X316" s="217"/>
      <c r="Y316" s="217"/>
      <c r="Z316" s="217"/>
      <c r="AA316" s="217"/>
      <c r="AB316" s="217"/>
      <c r="AC316" s="217"/>
      <c r="AD316" s="217"/>
      <c r="AE316" s="217"/>
      <c r="AF316" s="217"/>
      <c r="AG316" s="217"/>
      <c r="AH316" s="217"/>
      <c r="AI316" s="217"/>
      <c r="AJ316" s="217"/>
      <c r="AK316" s="217"/>
      <c r="AL316" s="217"/>
      <c r="AM316" s="217"/>
      <c r="AN316" s="217"/>
      <c r="AO316" s="217"/>
      <c r="AP316" s="217"/>
      <c r="AQ316" s="217"/>
      <c r="AR316" s="217"/>
      <c r="AS316" s="217"/>
      <c r="AT316" s="217"/>
      <c r="AU316" s="217"/>
      <c r="AV316" s="217"/>
      <c r="AW316" s="217"/>
      <c r="AX316" s="217"/>
      <c r="AY316" s="227"/>
    </row>
    <row r="317" spans="1:51" ht="60" customHeight="1" x14ac:dyDescent="0.35">
      <c r="A317" s="223" t="s">
        <v>4794</v>
      </c>
      <c r="B317" s="211" t="s">
        <v>4795</v>
      </c>
      <c r="C317" s="211" t="s">
        <v>25</v>
      </c>
      <c r="D317" s="211" t="s">
        <v>25</v>
      </c>
      <c r="E317" s="211" t="s">
        <v>25</v>
      </c>
      <c r="F317" s="211" t="s">
        <v>25</v>
      </c>
      <c r="G317" s="211" t="s">
        <v>25</v>
      </c>
      <c r="H317" s="211" t="s">
        <v>25</v>
      </c>
      <c r="I317" s="211" t="s">
        <v>25</v>
      </c>
      <c r="J317" s="211" t="s">
        <v>25</v>
      </c>
      <c r="K317" s="214" t="str">
        <f>IF(COUNTIF(L317:AY317,"&lt;&gt;")=0,"",SUMPRODUCT(((Recommendations[ImplStatus]="Implemented")+(Recommendations[ImplStatus]="Compensated"))*ISNUMBER(MATCH(Recommendations[Id],L317:AY317,0)))/COUNTIF(L317:AY317,"&lt;&gt;"))</f>
        <v/>
      </c>
      <c r="L317" s="217"/>
      <c r="M317" s="217"/>
      <c r="N317" s="217"/>
      <c r="O317" s="217"/>
      <c r="P317" s="217"/>
      <c r="Q317" s="217"/>
      <c r="R317" s="217"/>
      <c r="S317" s="217"/>
      <c r="T317" s="217"/>
      <c r="U317" s="217"/>
      <c r="V317" s="217"/>
      <c r="W317" s="217"/>
      <c r="X317" s="217"/>
      <c r="Y317" s="217"/>
      <c r="Z317" s="217"/>
      <c r="AA317" s="217"/>
      <c r="AB317" s="217"/>
      <c r="AC317" s="217"/>
      <c r="AD317" s="217"/>
      <c r="AE317" s="217"/>
      <c r="AF317" s="217"/>
      <c r="AG317" s="217"/>
      <c r="AH317" s="217"/>
      <c r="AI317" s="217"/>
      <c r="AJ317" s="217"/>
      <c r="AK317" s="217"/>
      <c r="AL317" s="217"/>
      <c r="AM317" s="217"/>
      <c r="AN317" s="217"/>
      <c r="AO317" s="217"/>
      <c r="AP317" s="217"/>
      <c r="AQ317" s="217"/>
      <c r="AR317" s="217"/>
      <c r="AS317" s="217"/>
      <c r="AT317" s="217"/>
      <c r="AU317" s="217"/>
      <c r="AV317" s="217"/>
      <c r="AW317" s="217"/>
      <c r="AX317" s="217"/>
      <c r="AY317" s="227"/>
    </row>
    <row r="318" spans="1:51" ht="60" customHeight="1" outlineLevel="1" x14ac:dyDescent="0.35">
      <c r="A318" s="222" t="s">
        <v>4796</v>
      </c>
      <c r="B318" s="210" t="s">
        <v>4797</v>
      </c>
      <c r="C318" s="210"/>
      <c r="D318" s="210"/>
      <c r="E318" s="210"/>
      <c r="F318" s="210"/>
      <c r="G318" s="210"/>
      <c r="H318" s="210"/>
      <c r="I318" s="210"/>
      <c r="J318" s="210"/>
      <c r="K318" s="213" t="str">
        <f>IF(COUNTIF(L318:AY318,"&lt;&gt;")=0,"",SUMPRODUCT(((Recommendations[ImplStatus]="Implemented")+(Recommendations[ImplStatus]="Compensated"))*ISNUMBER(MATCH(Recommendations[Id],L318:AY318,0)))/COUNTIF(L318:AY318,"&lt;&gt;"))</f>
        <v/>
      </c>
      <c r="L318" s="216"/>
      <c r="M318" s="216"/>
      <c r="N318" s="216"/>
      <c r="O318" s="216"/>
      <c r="P318" s="216"/>
      <c r="Q318" s="216"/>
      <c r="R318" s="216"/>
      <c r="S318" s="216"/>
      <c r="T318" s="216"/>
      <c r="U318" s="216"/>
      <c r="V318" s="216"/>
      <c r="W318" s="216"/>
      <c r="X318" s="216"/>
      <c r="Y318" s="216"/>
      <c r="Z318" s="216"/>
      <c r="AA318" s="216"/>
      <c r="AB318" s="216"/>
      <c r="AC318" s="216"/>
      <c r="AD318" s="216"/>
      <c r="AE318" s="216"/>
      <c r="AF318" s="216"/>
      <c r="AG318" s="216"/>
      <c r="AH318" s="216"/>
      <c r="AI318" s="216"/>
      <c r="AJ318" s="216"/>
      <c r="AK318" s="216"/>
      <c r="AL318" s="216"/>
      <c r="AM318" s="216"/>
      <c r="AN318" s="216"/>
      <c r="AO318" s="216"/>
      <c r="AP318" s="216"/>
      <c r="AQ318" s="216"/>
      <c r="AR318" s="216"/>
      <c r="AS318" s="216"/>
      <c r="AT318" s="216"/>
      <c r="AU318" s="216"/>
      <c r="AV318" s="216"/>
      <c r="AW318" s="216"/>
      <c r="AX318" s="216"/>
      <c r="AY318" s="226"/>
    </row>
    <row r="319" spans="1:51" ht="60" customHeight="1" x14ac:dyDescent="0.35">
      <c r="A319" s="223" t="s">
        <v>4798</v>
      </c>
      <c r="B319" s="211" t="s">
        <v>4799</v>
      </c>
      <c r="C319" s="211" t="s">
        <v>4800</v>
      </c>
      <c r="D319" s="211" t="s">
        <v>4801</v>
      </c>
      <c r="E319" s="211" t="s">
        <v>25</v>
      </c>
      <c r="F319" s="211" t="s">
        <v>4802</v>
      </c>
      <c r="G319" s="211" t="s">
        <v>4803</v>
      </c>
      <c r="H319" s="211" t="s">
        <v>4804</v>
      </c>
      <c r="I319" s="211" t="s">
        <v>25</v>
      </c>
      <c r="J319" s="211" t="s">
        <v>4805</v>
      </c>
      <c r="K319" s="214" t="str">
        <f>IF(COUNTIF(L319:AY319,"&lt;&gt;")=0,"",SUMPRODUCT(((Recommendations[ImplStatus]="Implemented")+(Recommendations[ImplStatus]="Compensated"))*ISNUMBER(MATCH(Recommendations[Id],L319:AY319,0)))/COUNTIF(L319:AY319,"&lt;&gt;"))</f>
        <v/>
      </c>
      <c r="L319" s="217"/>
      <c r="M319" s="217"/>
      <c r="N319" s="217"/>
      <c r="O319" s="217"/>
      <c r="P319" s="217"/>
      <c r="Q319" s="217"/>
      <c r="R319" s="217"/>
      <c r="S319" s="217"/>
      <c r="T319" s="217"/>
      <c r="U319" s="217"/>
      <c r="V319" s="217"/>
      <c r="W319" s="217"/>
      <c r="X319" s="217"/>
      <c r="Y319" s="217"/>
      <c r="Z319" s="217"/>
      <c r="AA319" s="217"/>
      <c r="AB319" s="217"/>
      <c r="AC319" s="217"/>
      <c r="AD319" s="217"/>
      <c r="AE319" s="217"/>
      <c r="AF319" s="217"/>
      <c r="AG319" s="217"/>
      <c r="AH319" s="217"/>
      <c r="AI319" s="217"/>
      <c r="AJ319" s="217"/>
      <c r="AK319" s="217"/>
      <c r="AL319" s="217"/>
      <c r="AM319" s="217"/>
      <c r="AN319" s="217"/>
      <c r="AO319" s="217"/>
      <c r="AP319" s="217"/>
      <c r="AQ319" s="217"/>
      <c r="AR319" s="217"/>
      <c r="AS319" s="217"/>
      <c r="AT319" s="217"/>
      <c r="AU319" s="217"/>
      <c r="AV319" s="217"/>
      <c r="AW319" s="217"/>
      <c r="AX319" s="217"/>
      <c r="AY319" s="227"/>
    </row>
    <row r="320" spans="1:51" ht="60" customHeight="1" x14ac:dyDescent="0.35">
      <c r="A320" s="223" t="s">
        <v>4806</v>
      </c>
      <c r="B320" s="211" t="s">
        <v>4807</v>
      </c>
      <c r="C320" s="211" t="s">
        <v>4808</v>
      </c>
      <c r="D320" s="211" t="s">
        <v>4809</v>
      </c>
      <c r="E320" s="211" t="s">
        <v>25</v>
      </c>
      <c r="F320" s="211" t="s">
        <v>25</v>
      </c>
      <c r="G320" s="211" t="s">
        <v>25</v>
      </c>
      <c r="H320" s="211" t="s">
        <v>4810</v>
      </c>
      <c r="I320" s="211" t="s">
        <v>25</v>
      </c>
      <c r="J320" s="211" t="s">
        <v>25</v>
      </c>
      <c r="K320" s="214" t="str">
        <f>IF(COUNTIF(L320:AY320,"&lt;&gt;")=0,"",SUMPRODUCT(((Recommendations[ImplStatus]="Implemented")+(Recommendations[ImplStatus]="Compensated"))*ISNUMBER(MATCH(Recommendations[Id],L320:AY320,0)))/COUNTIF(L320:AY320,"&lt;&gt;"))</f>
        <v/>
      </c>
      <c r="L320" s="217"/>
      <c r="M320" s="217"/>
      <c r="N320" s="217"/>
      <c r="O320" s="217"/>
      <c r="P320" s="217"/>
      <c r="Q320" s="217"/>
      <c r="R320" s="217"/>
      <c r="S320" s="217"/>
      <c r="T320" s="217"/>
      <c r="U320" s="217"/>
      <c r="V320" s="217"/>
      <c r="W320" s="217"/>
      <c r="X320" s="217"/>
      <c r="Y320" s="217"/>
      <c r="Z320" s="217"/>
      <c r="AA320" s="217"/>
      <c r="AB320" s="217"/>
      <c r="AC320" s="217"/>
      <c r="AD320" s="217"/>
      <c r="AE320" s="217"/>
      <c r="AF320" s="217"/>
      <c r="AG320" s="217"/>
      <c r="AH320" s="217"/>
      <c r="AI320" s="217"/>
      <c r="AJ320" s="217"/>
      <c r="AK320" s="217"/>
      <c r="AL320" s="217"/>
      <c r="AM320" s="217"/>
      <c r="AN320" s="217"/>
      <c r="AO320" s="217"/>
      <c r="AP320" s="217"/>
      <c r="AQ320" s="217"/>
      <c r="AR320" s="217"/>
      <c r="AS320" s="217"/>
      <c r="AT320" s="217"/>
      <c r="AU320" s="217"/>
      <c r="AV320" s="217"/>
      <c r="AW320" s="217"/>
      <c r="AX320" s="217"/>
      <c r="AY320" s="227"/>
    </row>
    <row r="321" spans="1:51" ht="60" customHeight="1" x14ac:dyDescent="0.35">
      <c r="A321" s="223" t="s">
        <v>4811</v>
      </c>
      <c r="B321" s="211" t="s">
        <v>4812</v>
      </c>
      <c r="C321" s="211" t="s">
        <v>4813</v>
      </c>
      <c r="D321" s="211" t="s">
        <v>4814</v>
      </c>
      <c r="E321" s="211" t="s">
        <v>25</v>
      </c>
      <c r="F321" s="211" t="s">
        <v>25</v>
      </c>
      <c r="G321" s="211" t="s">
        <v>25</v>
      </c>
      <c r="H321" s="211" t="s">
        <v>4815</v>
      </c>
      <c r="I321" s="211" t="s">
        <v>25</v>
      </c>
      <c r="J321" s="211" t="s">
        <v>4816</v>
      </c>
      <c r="K321" s="214" t="str">
        <f>IF(COUNTIF(L321:AY321,"&lt;&gt;")=0,"",SUMPRODUCT(((Recommendations[ImplStatus]="Implemented")+(Recommendations[ImplStatus]="Compensated"))*ISNUMBER(MATCH(Recommendations[Id],L321:AY321,0)))/COUNTIF(L321:AY321,"&lt;&gt;"))</f>
        <v/>
      </c>
      <c r="L321" s="217"/>
      <c r="M321" s="217"/>
      <c r="N321" s="217"/>
      <c r="O321" s="217"/>
      <c r="P321" s="217"/>
      <c r="Q321" s="217"/>
      <c r="R321" s="217"/>
      <c r="S321" s="217"/>
      <c r="T321" s="217"/>
      <c r="U321" s="217"/>
      <c r="V321" s="217"/>
      <c r="W321" s="217"/>
      <c r="X321" s="217"/>
      <c r="Y321" s="217"/>
      <c r="Z321" s="217"/>
      <c r="AA321" s="217"/>
      <c r="AB321" s="217"/>
      <c r="AC321" s="217"/>
      <c r="AD321" s="217"/>
      <c r="AE321" s="217"/>
      <c r="AF321" s="217"/>
      <c r="AG321" s="217"/>
      <c r="AH321" s="217"/>
      <c r="AI321" s="217"/>
      <c r="AJ321" s="217"/>
      <c r="AK321" s="217"/>
      <c r="AL321" s="217"/>
      <c r="AM321" s="217"/>
      <c r="AN321" s="217"/>
      <c r="AO321" s="217"/>
      <c r="AP321" s="217"/>
      <c r="AQ321" s="217"/>
      <c r="AR321" s="217"/>
      <c r="AS321" s="217"/>
      <c r="AT321" s="217"/>
      <c r="AU321" s="217"/>
      <c r="AV321" s="217"/>
      <c r="AW321" s="217"/>
      <c r="AX321" s="217"/>
      <c r="AY321" s="227"/>
    </row>
    <row r="322" spans="1:51" ht="60" customHeight="1" x14ac:dyDescent="0.35">
      <c r="A322" s="223" t="s">
        <v>4817</v>
      </c>
      <c r="B322" s="211" t="s">
        <v>4818</v>
      </c>
      <c r="C322" s="211" t="s">
        <v>4819</v>
      </c>
      <c r="D322" s="211" t="s">
        <v>4820</v>
      </c>
      <c r="E322" s="211" t="s">
        <v>25</v>
      </c>
      <c r="F322" s="211" t="s">
        <v>25</v>
      </c>
      <c r="G322" s="211" t="s">
        <v>25</v>
      </c>
      <c r="H322" s="211" t="s">
        <v>4821</v>
      </c>
      <c r="I322" s="211" t="s">
        <v>25</v>
      </c>
      <c r="J322" s="211" t="s">
        <v>4822</v>
      </c>
      <c r="K322" s="214" t="str">
        <f>IF(COUNTIF(L322:AY322,"&lt;&gt;")=0,"",SUMPRODUCT(((Recommendations[ImplStatus]="Implemented")+(Recommendations[ImplStatus]="Compensated"))*ISNUMBER(MATCH(Recommendations[Id],L322:AY322,0)))/COUNTIF(L322:AY322,"&lt;&gt;"))</f>
        <v/>
      </c>
      <c r="L322" s="217"/>
      <c r="M322" s="217"/>
      <c r="N322" s="217"/>
      <c r="O322" s="217"/>
      <c r="P322" s="217"/>
      <c r="Q322" s="217"/>
      <c r="R322" s="217"/>
      <c r="S322" s="217"/>
      <c r="T322" s="217"/>
      <c r="U322" s="217"/>
      <c r="V322" s="217"/>
      <c r="W322" s="217"/>
      <c r="X322" s="217"/>
      <c r="Y322" s="217"/>
      <c r="Z322" s="217"/>
      <c r="AA322" s="217"/>
      <c r="AB322" s="217"/>
      <c r="AC322" s="217"/>
      <c r="AD322" s="217"/>
      <c r="AE322" s="217"/>
      <c r="AF322" s="217"/>
      <c r="AG322" s="217"/>
      <c r="AH322" s="217"/>
      <c r="AI322" s="217"/>
      <c r="AJ322" s="217"/>
      <c r="AK322" s="217"/>
      <c r="AL322" s="217"/>
      <c r="AM322" s="217"/>
      <c r="AN322" s="217"/>
      <c r="AO322" s="217"/>
      <c r="AP322" s="217"/>
      <c r="AQ322" s="217"/>
      <c r="AR322" s="217"/>
      <c r="AS322" s="217"/>
      <c r="AT322" s="217"/>
      <c r="AU322" s="217"/>
      <c r="AV322" s="217"/>
      <c r="AW322" s="217"/>
      <c r="AX322" s="217"/>
      <c r="AY322" s="227"/>
    </row>
    <row r="323" spans="1:51" ht="60" customHeight="1" x14ac:dyDescent="0.35">
      <c r="A323" s="223" t="s">
        <v>4823</v>
      </c>
      <c r="B323" s="211" t="s">
        <v>4824</v>
      </c>
      <c r="C323" s="211" t="s">
        <v>4825</v>
      </c>
      <c r="D323" s="211" t="s">
        <v>25</v>
      </c>
      <c r="E323" s="211" t="s">
        <v>25</v>
      </c>
      <c r="F323" s="211" t="s">
        <v>25</v>
      </c>
      <c r="G323" s="211" t="s">
        <v>25</v>
      </c>
      <c r="H323" s="211" t="s">
        <v>4826</v>
      </c>
      <c r="I323" s="211" t="s">
        <v>3623</v>
      </c>
      <c r="J323" s="211" t="s">
        <v>4827</v>
      </c>
      <c r="K323" s="214" t="str">
        <f>IF(COUNTIF(L323:AY323,"&lt;&gt;")=0,"",SUMPRODUCT(((Recommendations[ImplStatus]="Implemented")+(Recommendations[ImplStatus]="Compensated"))*ISNUMBER(MATCH(Recommendations[Id],L323:AY323,0)))/COUNTIF(L323:AY323,"&lt;&gt;"))</f>
        <v/>
      </c>
      <c r="L323" s="217"/>
      <c r="M323" s="217"/>
      <c r="N323" s="217"/>
      <c r="O323" s="217"/>
      <c r="P323" s="217"/>
      <c r="Q323" s="217"/>
      <c r="R323" s="217"/>
      <c r="S323" s="217"/>
      <c r="T323" s="217"/>
      <c r="U323" s="217"/>
      <c r="V323" s="217"/>
      <c r="W323" s="217"/>
      <c r="X323" s="217"/>
      <c r="Y323" s="217"/>
      <c r="Z323" s="217"/>
      <c r="AA323" s="217"/>
      <c r="AB323" s="217"/>
      <c r="AC323" s="217"/>
      <c r="AD323" s="217"/>
      <c r="AE323" s="217"/>
      <c r="AF323" s="217"/>
      <c r="AG323" s="217"/>
      <c r="AH323" s="217"/>
      <c r="AI323" s="217"/>
      <c r="AJ323" s="217"/>
      <c r="AK323" s="217"/>
      <c r="AL323" s="217"/>
      <c r="AM323" s="217"/>
      <c r="AN323" s="217"/>
      <c r="AO323" s="217"/>
      <c r="AP323" s="217"/>
      <c r="AQ323" s="217"/>
      <c r="AR323" s="217"/>
      <c r="AS323" s="217"/>
      <c r="AT323" s="217"/>
      <c r="AU323" s="217"/>
      <c r="AV323" s="217"/>
      <c r="AW323" s="217"/>
      <c r="AX323" s="217"/>
      <c r="AY323" s="227"/>
    </row>
    <row r="324" spans="1:51" ht="60" customHeight="1" x14ac:dyDescent="0.35">
      <c r="A324" s="223" t="s">
        <v>4828</v>
      </c>
      <c r="B324" s="211" t="s">
        <v>4829</v>
      </c>
      <c r="C324" s="211" t="s">
        <v>4830</v>
      </c>
      <c r="D324" s="211" t="s">
        <v>25</v>
      </c>
      <c r="E324" s="211" t="s">
        <v>25</v>
      </c>
      <c r="F324" s="211" t="s">
        <v>25</v>
      </c>
      <c r="G324" s="211" t="s">
        <v>25</v>
      </c>
      <c r="H324" s="211" t="s">
        <v>4831</v>
      </c>
      <c r="I324" s="211" t="s">
        <v>4832</v>
      </c>
      <c r="J324" s="211" t="s">
        <v>4833</v>
      </c>
      <c r="K324" s="214" t="str">
        <f>IF(COUNTIF(L324:AY324,"&lt;&gt;")=0,"",SUMPRODUCT(((Recommendations[ImplStatus]="Implemented")+(Recommendations[ImplStatus]="Compensated"))*ISNUMBER(MATCH(Recommendations[Id],L324:AY324,0)))/COUNTIF(L324:AY324,"&lt;&gt;"))</f>
        <v/>
      </c>
      <c r="L324" s="217"/>
      <c r="M324" s="217"/>
      <c r="N324" s="217"/>
      <c r="O324" s="217"/>
      <c r="P324" s="217"/>
      <c r="Q324" s="217"/>
      <c r="R324" s="217"/>
      <c r="S324" s="217"/>
      <c r="T324" s="217"/>
      <c r="U324" s="217"/>
      <c r="V324" s="217"/>
      <c r="W324" s="217"/>
      <c r="X324" s="217"/>
      <c r="Y324" s="217"/>
      <c r="Z324" s="217"/>
      <c r="AA324" s="217"/>
      <c r="AB324" s="217"/>
      <c r="AC324" s="217"/>
      <c r="AD324" s="217"/>
      <c r="AE324" s="217"/>
      <c r="AF324" s="217"/>
      <c r="AG324" s="217"/>
      <c r="AH324" s="217"/>
      <c r="AI324" s="217"/>
      <c r="AJ324" s="217"/>
      <c r="AK324" s="217"/>
      <c r="AL324" s="217"/>
      <c r="AM324" s="217"/>
      <c r="AN324" s="217"/>
      <c r="AO324" s="217"/>
      <c r="AP324" s="217"/>
      <c r="AQ324" s="217"/>
      <c r="AR324" s="217"/>
      <c r="AS324" s="217"/>
      <c r="AT324" s="217"/>
      <c r="AU324" s="217"/>
      <c r="AV324" s="217"/>
      <c r="AW324" s="217"/>
      <c r="AX324" s="217"/>
      <c r="AY324" s="227"/>
    </row>
    <row r="325" spans="1:51" ht="60" customHeight="1" x14ac:dyDescent="0.35">
      <c r="A325" s="223" t="s">
        <v>4834</v>
      </c>
      <c r="B325" s="211" t="s">
        <v>4835</v>
      </c>
      <c r="C325" s="211" t="s">
        <v>4836</v>
      </c>
      <c r="D325" s="211" t="s">
        <v>4837</v>
      </c>
      <c r="E325" s="211" t="s">
        <v>25</v>
      </c>
      <c r="F325" s="211" t="s">
        <v>25</v>
      </c>
      <c r="G325" s="211" t="s">
        <v>25</v>
      </c>
      <c r="H325" s="211" t="s">
        <v>4838</v>
      </c>
      <c r="I325" s="211" t="s">
        <v>25</v>
      </c>
      <c r="J325" s="211" t="s">
        <v>4839</v>
      </c>
      <c r="K325" s="214" t="str">
        <f>IF(COUNTIF(L325:AY325,"&lt;&gt;")=0,"",SUMPRODUCT(((Recommendations[ImplStatus]="Implemented")+(Recommendations[ImplStatus]="Compensated"))*ISNUMBER(MATCH(Recommendations[Id],L325:AY325,0)))/COUNTIF(L325:AY325,"&lt;&gt;"))</f>
        <v/>
      </c>
      <c r="L325" s="217"/>
      <c r="M325" s="217"/>
      <c r="N325" s="217"/>
      <c r="O325" s="217"/>
      <c r="P325" s="217"/>
      <c r="Q325" s="217"/>
      <c r="R325" s="217"/>
      <c r="S325" s="217"/>
      <c r="T325" s="217"/>
      <c r="U325" s="217"/>
      <c r="V325" s="217"/>
      <c r="W325" s="217"/>
      <c r="X325" s="217"/>
      <c r="Y325" s="217"/>
      <c r="Z325" s="217"/>
      <c r="AA325" s="217"/>
      <c r="AB325" s="217"/>
      <c r="AC325" s="217"/>
      <c r="AD325" s="217"/>
      <c r="AE325" s="217"/>
      <c r="AF325" s="217"/>
      <c r="AG325" s="217"/>
      <c r="AH325" s="217"/>
      <c r="AI325" s="217"/>
      <c r="AJ325" s="217"/>
      <c r="AK325" s="217"/>
      <c r="AL325" s="217"/>
      <c r="AM325" s="217"/>
      <c r="AN325" s="217"/>
      <c r="AO325" s="217"/>
      <c r="AP325" s="217"/>
      <c r="AQ325" s="217"/>
      <c r="AR325" s="217"/>
      <c r="AS325" s="217"/>
      <c r="AT325" s="217"/>
      <c r="AU325" s="217"/>
      <c r="AV325" s="217"/>
      <c r="AW325" s="217"/>
      <c r="AX325" s="217"/>
      <c r="AY325" s="227"/>
    </row>
    <row r="326" spans="1:51" ht="60" customHeight="1" x14ac:dyDescent="0.35">
      <c r="A326" s="224" t="s">
        <v>4840</v>
      </c>
      <c r="B326" s="218" t="s">
        <v>4841</v>
      </c>
      <c r="C326" s="218" t="s">
        <v>4842</v>
      </c>
      <c r="D326" s="218" t="s">
        <v>4843</v>
      </c>
      <c r="E326" s="218" t="s">
        <v>25</v>
      </c>
      <c r="F326" s="218" t="s">
        <v>25</v>
      </c>
      <c r="G326" s="218" t="s">
        <v>25</v>
      </c>
      <c r="H326" s="218" t="s">
        <v>4844</v>
      </c>
      <c r="I326" s="218" t="s">
        <v>3623</v>
      </c>
      <c r="J326" s="218" t="s">
        <v>4845</v>
      </c>
      <c r="K326" s="219" t="str">
        <f>IF(COUNTIF(L326:AY326,"&lt;&gt;")=0,"",SUMPRODUCT(((Recommendations[ImplStatus]="Implemented")+(Recommendations[ImplStatus]="Compensated"))*ISNUMBER(MATCH(Recommendations[Id],L326:AY326,0)))/COUNTIF(L326:AY326,"&lt;&gt;"))</f>
        <v/>
      </c>
      <c r="L326" s="220"/>
      <c r="M326" s="220"/>
      <c r="N326" s="220"/>
      <c r="O326" s="220"/>
      <c r="P326" s="220"/>
      <c r="Q326" s="220"/>
      <c r="R326" s="220"/>
      <c r="S326" s="220"/>
      <c r="T326" s="220"/>
      <c r="U326" s="220"/>
      <c r="V326" s="220"/>
      <c r="W326" s="220"/>
      <c r="X326" s="220"/>
      <c r="Y326" s="220"/>
      <c r="Z326" s="220"/>
      <c r="AA326" s="220"/>
      <c r="AB326" s="220"/>
      <c r="AC326" s="220"/>
      <c r="AD326" s="220"/>
      <c r="AE326" s="220"/>
      <c r="AF326" s="220"/>
      <c r="AG326" s="220"/>
      <c r="AH326" s="220"/>
      <c r="AI326" s="220"/>
      <c r="AJ326" s="220"/>
      <c r="AK326" s="220"/>
      <c r="AL326" s="220"/>
      <c r="AM326" s="220"/>
      <c r="AN326" s="220"/>
      <c r="AO326" s="220"/>
      <c r="AP326" s="220"/>
      <c r="AQ326" s="220"/>
      <c r="AR326" s="220"/>
      <c r="AS326" s="220"/>
      <c r="AT326" s="220"/>
      <c r="AU326" s="220"/>
      <c r="AV326" s="220"/>
      <c r="AW326" s="220"/>
      <c r="AX326" s="220"/>
      <c r="AY326" s="228"/>
    </row>
    <row r="330" spans="1:51" ht="32" customHeight="1" x14ac:dyDescent="0.35">
      <c r="A330" s="232" t="s">
        <v>476</v>
      </c>
      <c r="B330" s="232"/>
      <c r="C330" s="232"/>
    </row>
  </sheetData>
  <mergeCells count="1">
    <mergeCell ref="A330:C330"/>
  </mergeCells>
  <hyperlinks>
    <hyperlink ref="A330" r:id="rId1" xr:uid="{00000000-0004-0000-09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AND(L2&lt;&gt;"", IFERROR(INDEX('Recommendations'!$I$2:$I$76, MATCH(L2,'Recommendations'!$B$2:$B$76,0))="Implemented", FALSE))</xm:f>
            <x14:dxf>
              <font>
                <color rgb="FF000000"/>
              </font>
              <fill>
                <patternFill>
                  <bgColor rgb="FF3C7D22"/>
                </patternFill>
              </fill>
            </x14:dxf>
          </x14:cfRule>
          <x14:cfRule type="expression" priority="2" id="{00000000-000E-0000-0900-000002000000}">
            <xm:f>AND(L2&lt;&gt;"", IFERROR(INDEX('Recommendations'!$I$2:$I$76, MATCH(L2,'Recommendations'!$B$2:$B$76,0))="Compensated", FALSE))</xm:f>
            <x14:dxf>
              <font>
                <color rgb="FF000000"/>
              </font>
              <fill>
                <patternFill>
                  <bgColor rgb="FFC6E0B4"/>
                </patternFill>
              </fill>
            </x14:dxf>
          </x14:cfRule>
          <x14:cfRule type="expression" priority="3" id="{00000000-000E-0000-0900-000003000000}">
            <xm:f>AND(L2&lt;&gt;"", IFERROR(INDEX('Recommendations'!$I$2:$I$76, MATCH(L2,'Recommendations'!$B$2:$B$76,0))="Testing", FALSE))</xm:f>
            <x14:dxf>
              <font>
                <color rgb="FF000000"/>
              </font>
              <fill>
                <patternFill>
                  <bgColor rgb="FFFFC000"/>
                </patternFill>
              </fill>
            </x14:dxf>
          </x14:cfRule>
          <x14:cfRule type="expression" priority="4" id="{00000000-000E-0000-0900-000004000000}">
            <xm:f>AND(L2&lt;&gt;"", IFERROR(INDEX('Recommendations'!$I$2:$I$76, MATCH(L2,'Recommendations'!$B$2:$B$76,0))="Failed", FALSE))</xm:f>
            <x14:dxf>
              <font>
                <color rgb="FF000000"/>
              </font>
              <fill>
                <patternFill>
                  <bgColor rgb="FFD82891"/>
                </patternFill>
              </fill>
            </x14:dxf>
          </x14:cfRule>
          <x14:cfRule type="expression" priority="5" id="{00000000-000E-0000-0900-000005000000}">
            <xm:f>AND(L2&lt;&gt;"", IFERROR(INDEX('Recommendations'!$I$2:$I$76, MATCH(L2,'Recommendations'!$B$2:$B$76,0))="Risk Accepted", FALSE))</xm:f>
            <x14:dxf>
              <font>
                <color rgb="FF000000"/>
              </font>
              <fill>
                <patternFill>
                  <bgColor rgb="FFD9D9D9"/>
                </patternFill>
              </fill>
            </x14:dxf>
          </x14:cfRule>
          <x14:cfRule type="expression" priority="6" id="{00000000-000E-0000-0900-000006000000}">
            <xm:f>AND(L2&lt;&gt;"", IFERROR(INDEX('Recommendations'!$I$2:$I$76, MATCH(L2,'Recommendations'!$B$2:$B$76,0))="N/A",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33" t="s">
        <v>558</v>
      </c>
      <c r="C2" s="234"/>
      <c r="D2" s="234"/>
      <c r="E2" s="234"/>
      <c r="F2" s="234"/>
      <c r="G2" s="234"/>
      <c r="H2" s="234"/>
      <c r="I2" s="234"/>
    </row>
    <row r="4" spans="2:15" ht="18.5" x14ac:dyDescent="0.45">
      <c r="B4" s="39" t="s">
        <v>559</v>
      </c>
    </row>
    <row r="5" spans="2:15" x14ac:dyDescent="0.35">
      <c r="B5" s="41" t="s">
        <v>25</v>
      </c>
      <c r="C5" s="41" t="s">
        <v>560</v>
      </c>
      <c r="D5" s="41" t="s">
        <v>561</v>
      </c>
      <c r="F5" s="235" t="s">
        <v>562</v>
      </c>
      <c r="G5" s="235"/>
      <c r="H5" s="235"/>
      <c r="I5" s="236" t="s">
        <v>563</v>
      </c>
      <c r="J5" s="236"/>
      <c r="K5" s="236"/>
      <c r="L5" s="236"/>
      <c r="M5" s="236"/>
      <c r="N5" s="236"/>
      <c r="O5" s="236"/>
    </row>
    <row r="6" spans="2:15" x14ac:dyDescent="0.35">
      <c r="B6" s="47" t="s">
        <v>564</v>
      </c>
      <c r="C6" s="48">
        <v>75</v>
      </c>
      <c r="D6" s="49" t="s">
        <v>25</v>
      </c>
      <c r="F6" s="235" t="s">
        <v>565</v>
      </c>
      <c r="G6" s="235"/>
      <c r="H6" s="235"/>
      <c r="I6" s="237" t="s">
        <v>566</v>
      </c>
      <c r="J6" s="237"/>
      <c r="K6" s="237"/>
      <c r="L6" s="237"/>
      <c r="M6" s="237"/>
      <c r="N6" s="237"/>
      <c r="O6" s="237"/>
    </row>
    <row r="7" spans="2:15" x14ac:dyDescent="0.35">
      <c r="B7" s="50" t="s">
        <v>567</v>
      </c>
      <c r="C7" s="51">
        <f>C6-C8-C9</f>
        <v>75</v>
      </c>
      <c r="D7" s="52">
        <f>IF(C6&gt;0,C7/C6,0)</f>
        <v>1</v>
      </c>
      <c r="F7" s="235" t="s">
        <v>568</v>
      </c>
      <c r="G7" s="235"/>
      <c r="H7" s="235"/>
      <c r="I7" s="237" t="s">
        <v>566</v>
      </c>
      <c r="J7" s="237"/>
      <c r="K7" s="237"/>
      <c r="L7" s="237"/>
      <c r="M7" s="237"/>
      <c r="N7" s="237"/>
      <c r="O7" s="237"/>
    </row>
    <row r="8" spans="2:15" x14ac:dyDescent="0.35">
      <c r="B8" s="43" t="s">
        <v>569</v>
      </c>
      <c r="C8" s="44">
        <f>COUNTIF('Recommendations'!I:I,"Risk Accepted")</f>
        <v>0</v>
      </c>
      <c r="D8" s="45">
        <f>IF(C6&gt;0,C8/C6,0)</f>
        <v>0</v>
      </c>
      <c r="F8" s="235" t="s">
        <v>570</v>
      </c>
      <c r="G8" s="235"/>
      <c r="H8" s="235"/>
      <c r="I8" s="237" t="s">
        <v>566</v>
      </c>
      <c r="J8" s="237"/>
      <c r="K8" s="237"/>
      <c r="L8" s="237"/>
      <c r="M8" s="237"/>
      <c r="N8" s="237"/>
      <c r="O8" s="237"/>
    </row>
    <row r="9" spans="2:15" x14ac:dyDescent="0.35">
      <c r="B9" s="43" t="s">
        <v>571</v>
      </c>
      <c r="C9" s="44">
        <f>COUNTIF('Recommendations'!I:I,"N/A")</f>
        <v>0</v>
      </c>
      <c r="D9" s="45">
        <f>IF(C6&gt;0,C9/C6,0)</f>
        <v>0</v>
      </c>
      <c r="F9" s="235" t="s">
        <v>572</v>
      </c>
      <c r="G9" s="235"/>
      <c r="H9" s="235"/>
      <c r="I9" s="237" t="s">
        <v>566</v>
      </c>
      <c r="J9" s="237"/>
      <c r="K9" s="237"/>
      <c r="L9" s="237"/>
      <c r="M9" s="237"/>
      <c r="N9" s="237"/>
      <c r="O9" s="237"/>
    </row>
    <row r="12" spans="2:15" ht="18.5" x14ac:dyDescent="0.45">
      <c r="B12" s="39" t="s">
        <v>573</v>
      </c>
    </row>
    <row r="14" spans="2:15" x14ac:dyDescent="0.35">
      <c r="B14" s="53" t="s">
        <v>574</v>
      </c>
    </row>
    <row r="15" spans="2:15" x14ac:dyDescent="0.35">
      <c r="B15" s="41" t="s">
        <v>25</v>
      </c>
      <c r="C15" s="41" t="s">
        <v>575</v>
      </c>
      <c r="D15" s="41" t="s">
        <v>576</v>
      </c>
      <c r="E15" s="41" t="s">
        <v>577</v>
      </c>
      <c r="F15" s="41" t="s">
        <v>578</v>
      </c>
    </row>
    <row r="16" spans="2:15" x14ac:dyDescent="0.35">
      <c r="B16" s="43" t="s">
        <v>579</v>
      </c>
      <c r="C16" s="44">
        <f>COUNTIF('Recommendations'!P:P,"Resolved")</f>
        <v>0</v>
      </c>
      <c r="D16" s="44">
        <f>COUNTIF('Recommendations'!P:P,"Testing")</f>
        <v>0</v>
      </c>
      <c r="E16" s="44">
        <f>COUNTIF('Recommendations'!P:P,"Outstanding")</f>
        <v>75</v>
      </c>
      <c r="F16" s="44">
        <f>SUM(C16:E16)</f>
        <v>75</v>
      </c>
    </row>
    <row r="18" spans="2:6" x14ac:dyDescent="0.35">
      <c r="B18" s="53" t="s">
        <v>580</v>
      </c>
    </row>
    <row r="19" spans="2:6" x14ac:dyDescent="0.35">
      <c r="B19" s="54" t="s">
        <v>25</v>
      </c>
      <c r="C19" s="54" t="s">
        <v>575</v>
      </c>
      <c r="D19" s="54" t="s">
        <v>576</v>
      </c>
      <c r="E19" s="54" t="s">
        <v>577</v>
      </c>
      <c r="F19" s="54" t="s">
        <v>25</v>
      </c>
    </row>
    <row r="20" spans="2:6" x14ac:dyDescent="0.35">
      <c r="B20" s="43" t="s">
        <v>579</v>
      </c>
      <c r="C20" s="45">
        <f>IF(F16&gt;0, C16/F16, 0)</f>
        <v>0</v>
      </c>
      <c r="D20" s="45">
        <f>IF(F16&gt;0, D16/F16, 0)</f>
        <v>0</v>
      </c>
      <c r="E20" s="45">
        <f>IF(F16&gt;0, E16/F16, 0)</f>
        <v>1</v>
      </c>
      <c r="F20" s="46" t="s">
        <v>25</v>
      </c>
    </row>
    <row r="25" spans="2:6" ht="18.5" x14ac:dyDescent="0.45">
      <c r="B25" s="39" t="s">
        <v>581</v>
      </c>
    </row>
    <row r="27" spans="2:6" x14ac:dyDescent="0.35">
      <c r="B27" s="53" t="s">
        <v>574</v>
      </c>
    </row>
    <row r="28" spans="2:6" x14ac:dyDescent="0.35">
      <c r="B28" s="41" t="s">
        <v>4</v>
      </c>
      <c r="C28" s="41" t="s">
        <v>575</v>
      </c>
      <c r="D28" s="41" t="s">
        <v>576</v>
      </c>
      <c r="E28" s="41" t="s">
        <v>577</v>
      </c>
      <c r="F28" s="41" t="s">
        <v>578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57</v>
      </c>
      <c r="F29" s="44">
        <f>SUM(C29:E29)</f>
        <v>57</v>
      </c>
    </row>
    <row r="30" spans="2:6" x14ac:dyDescent="0.35">
      <c r="B30" s="43" t="s">
        <v>39</v>
      </c>
      <c r="C30" s="44">
        <f>COUNTIFS('Recommendations'!E:E,"Level 2",'Recommendations'!P:P,"=Resolved")</f>
        <v>0</v>
      </c>
      <c r="D30" s="44">
        <f>COUNTIFS('Recommendations'!E:E,"=Level 2",'Recommendations'!P:P,"=Testing")</f>
        <v>0</v>
      </c>
      <c r="E30" s="44">
        <f>COUNTIFS('Recommendations'!E:E,"=Level 2",'Recommendations'!P:P,"=Outstanding")</f>
        <v>18</v>
      </c>
      <c r="F30" s="44">
        <f>SUM(C30:E30)</f>
        <v>18</v>
      </c>
    </row>
    <row r="32" spans="2:6" x14ac:dyDescent="0.35">
      <c r="B32" s="53" t="s">
        <v>580</v>
      </c>
    </row>
    <row r="33" spans="2:6" x14ac:dyDescent="0.35">
      <c r="B33" s="54" t="s">
        <v>4</v>
      </c>
      <c r="C33" s="54" t="s">
        <v>575</v>
      </c>
      <c r="D33" s="54" t="s">
        <v>576</v>
      </c>
      <c r="E33" s="54" t="s">
        <v>577</v>
      </c>
      <c r="F33" s="54" t="s">
        <v>25</v>
      </c>
    </row>
    <row r="34" spans="2:6" x14ac:dyDescent="0.35">
      <c r="B34" s="43" t="s">
        <v>21</v>
      </c>
      <c r="C34" s="45">
        <f>IF(F29&gt;0, C29/F29, 0)</f>
        <v>0</v>
      </c>
      <c r="D34" s="45">
        <f>IF(F29&gt;0, D29/F29, 0)</f>
        <v>0</v>
      </c>
      <c r="E34" s="45">
        <f>IF(F29&gt;0, E29/F29, 0)</f>
        <v>1</v>
      </c>
      <c r="F34" s="46" t="s">
        <v>25</v>
      </c>
    </row>
    <row r="35" spans="2:6" x14ac:dyDescent="0.35">
      <c r="B35" s="43" t="s">
        <v>39</v>
      </c>
      <c r="C35" s="45">
        <f>IF(F30&gt;0, C30/F30, 0)</f>
        <v>0</v>
      </c>
      <c r="D35" s="45">
        <f>IF(F30&gt;0, D30/F30, 0)</f>
        <v>0</v>
      </c>
      <c r="E35" s="45">
        <f>IF(F30&gt;0, E30/F30, 0)</f>
        <v>1</v>
      </c>
      <c r="F35" s="46" t="s">
        <v>25</v>
      </c>
    </row>
    <row r="40" spans="2:6" ht="18.5" x14ac:dyDescent="0.45">
      <c r="B40" s="39" t="s">
        <v>582</v>
      </c>
    </row>
    <row r="42" spans="2:6" x14ac:dyDescent="0.35">
      <c r="B42" s="53" t="s">
        <v>574</v>
      </c>
    </row>
    <row r="43" spans="2:6" x14ac:dyDescent="0.35">
      <c r="B43" s="41" t="s">
        <v>7</v>
      </c>
      <c r="C43" s="41" t="s">
        <v>575</v>
      </c>
      <c r="D43" s="41" t="s">
        <v>576</v>
      </c>
      <c r="E43" s="41" t="s">
        <v>577</v>
      </c>
      <c r="F43" s="41" t="s">
        <v>578</v>
      </c>
    </row>
    <row r="44" spans="2:6" x14ac:dyDescent="0.35">
      <c r="B44" s="43" t="s">
        <v>583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584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585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586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587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75</v>
      </c>
      <c r="F49" s="44">
        <f t="shared" si="0"/>
        <v>75</v>
      </c>
    </row>
    <row r="51" spans="2:6" x14ac:dyDescent="0.35">
      <c r="B51" s="53" t="s">
        <v>580</v>
      </c>
    </row>
    <row r="52" spans="2:6" x14ac:dyDescent="0.35">
      <c r="B52" s="54" t="s">
        <v>7</v>
      </c>
      <c r="C52" s="54" t="s">
        <v>575</v>
      </c>
      <c r="D52" s="54" t="s">
        <v>576</v>
      </c>
      <c r="E52" s="54" t="s">
        <v>577</v>
      </c>
      <c r="F52" s="54" t="s">
        <v>25</v>
      </c>
    </row>
    <row r="53" spans="2:6" x14ac:dyDescent="0.35">
      <c r="B53" s="43" t="s">
        <v>583</v>
      </c>
      <c r="C53" s="45">
        <f t="shared" ref="C53:C58" si="1">IF(F44&gt;0, C44/F44, 0)</f>
        <v>0</v>
      </c>
      <c r="D53" s="45">
        <f t="shared" ref="D53:D58" si="2">IF(F44&gt;0, D44/F44, 0)</f>
        <v>0</v>
      </c>
      <c r="E53" s="45">
        <f t="shared" ref="E53:E58" si="3">IF(F44&gt;0, E44/F44, 0)</f>
        <v>0</v>
      </c>
      <c r="F53" s="46" t="s">
        <v>25</v>
      </c>
    </row>
    <row r="54" spans="2:6" x14ac:dyDescent="0.35">
      <c r="B54" s="43" t="s">
        <v>584</v>
      </c>
      <c r="C54" s="45">
        <f t="shared" si="1"/>
        <v>0</v>
      </c>
      <c r="D54" s="45">
        <f t="shared" si="2"/>
        <v>0</v>
      </c>
      <c r="E54" s="45">
        <f t="shared" si="3"/>
        <v>0</v>
      </c>
      <c r="F54" s="46" t="s">
        <v>25</v>
      </c>
    </row>
    <row r="55" spans="2:6" x14ac:dyDescent="0.35">
      <c r="B55" s="43" t="s">
        <v>585</v>
      </c>
      <c r="C55" s="45">
        <f t="shared" si="1"/>
        <v>0</v>
      </c>
      <c r="D55" s="45">
        <f t="shared" si="2"/>
        <v>0</v>
      </c>
      <c r="E55" s="45">
        <f t="shared" si="3"/>
        <v>0</v>
      </c>
      <c r="F55" s="46" t="s">
        <v>25</v>
      </c>
    </row>
    <row r="56" spans="2:6" x14ac:dyDescent="0.35">
      <c r="B56" s="43" t="s">
        <v>586</v>
      </c>
      <c r="C56" s="45">
        <f t="shared" si="1"/>
        <v>0</v>
      </c>
      <c r="D56" s="45">
        <f t="shared" si="2"/>
        <v>0</v>
      </c>
      <c r="E56" s="45">
        <f t="shared" si="3"/>
        <v>0</v>
      </c>
      <c r="F56" s="46" t="s">
        <v>25</v>
      </c>
    </row>
    <row r="57" spans="2:6" x14ac:dyDescent="0.35">
      <c r="B57" s="43" t="s">
        <v>587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588</v>
      </c>
    </row>
    <row r="65" spans="2:6" x14ac:dyDescent="0.35">
      <c r="B65" s="53" t="s">
        <v>574</v>
      </c>
    </row>
    <row r="66" spans="2:6" x14ac:dyDescent="0.35">
      <c r="B66" s="41" t="s">
        <v>3</v>
      </c>
      <c r="C66" s="41" t="s">
        <v>575</v>
      </c>
      <c r="D66" s="41" t="s">
        <v>576</v>
      </c>
      <c r="E66" s="41" t="s">
        <v>577</v>
      </c>
      <c r="F66" s="41" t="s">
        <v>578</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45</v>
      </c>
      <c r="F67" s="44">
        <f>SUM(C67:E67)</f>
        <v>45</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30</v>
      </c>
      <c r="F68" s="44">
        <f>SUM(C68:E68)</f>
        <v>30</v>
      </c>
    </row>
    <row r="70" spans="2:6" x14ac:dyDescent="0.35">
      <c r="B70" s="53" t="s">
        <v>580</v>
      </c>
    </row>
    <row r="71" spans="2:6" x14ac:dyDescent="0.35">
      <c r="B71" s="54" t="s">
        <v>3</v>
      </c>
      <c r="C71" s="54" t="s">
        <v>575</v>
      </c>
      <c r="D71" s="54" t="s">
        <v>576</v>
      </c>
      <c r="E71" s="54" t="s">
        <v>577</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589</v>
      </c>
    </row>
    <row r="80" spans="2:6" x14ac:dyDescent="0.35">
      <c r="B80" s="53" t="s">
        <v>574</v>
      </c>
    </row>
    <row r="81" spans="2:6" x14ac:dyDescent="0.35">
      <c r="B81" s="41" t="s">
        <v>5</v>
      </c>
      <c r="C81" s="41" t="s">
        <v>575</v>
      </c>
      <c r="D81" s="41" t="s">
        <v>576</v>
      </c>
      <c r="E81" s="41" t="s">
        <v>577</v>
      </c>
      <c r="F81" s="41" t="s">
        <v>578</v>
      </c>
    </row>
    <row r="82" spans="2:6" x14ac:dyDescent="0.35">
      <c r="B82" s="43" t="s">
        <v>590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591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592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593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75</v>
      </c>
      <c r="F86" s="44">
        <f>SUM(C86:E86)</f>
        <v>75</v>
      </c>
    </row>
    <row r="88" spans="2:6" x14ac:dyDescent="0.35">
      <c r="B88" s="53" t="s">
        <v>580</v>
      </c>
    </row>
    <row r="89" spans="2:6" x14ac:dyDescent="0.35">
      <c r="B89" s="54" t="s">
        <v>5</v>
      </c>
      <c r="C89" s="54" t="s">
        <v>575</v>
      </c>
      <c r="D89" s="54" t="s">
        <v>576</v>
      </c>
      <c r="E89" s="54" t="s">
        <v>577</v>
      </c>
      <c r="F89" s="54" t="s">
        <v>25</v>
      </c>
    </row>
    <row r="90" spans="2:6" x14ac:dyDescent="0.35">
      <c r="B90" s="43" t="s">
        <v>590</v>
      </c>
      <c r="C90" s="45">
        <f>IF(F82&gt;0, C82/F82, 0)</f>
        <v>0</v>
      </c>
      <c r="D90" s="45">
        <f>IF(F82&gt;0, D82/F82, 0)</f>
        <v>0</v>
      </c>
      <c r="E90" s="45">
        <f>IF(F82&gt;0, E82/F82, 0)</f>
        <v>0</v>
      </c>
      <c r="F90" s="46" t="s">
        <v>25</v>
      </c>
    </row>
    <row r="91" spans="2:6" x14ac:dyDescent="0.35">
      <c r="B91" s="43" t="s">
        <v>591</v>
      </c>
      <c r="C91" s="45">
        <f>IF(F83&gt;0, C83/F83, 0)</f>
        <v>0</v>
      </c>
      <c r="D91" s="45">
        <f>IF(F83&gt;0, D83/F83, 0)</f>
        <v>0</v>
      </c>
      <c r="E91" s="45">
        <f>IF(F83&gt;0, E83/F83, 0)</f>
        <v>0</v>
      </c>
      <c r="F91" s="46" t="s">
        <v>25</v>
      </c>
    </row>
    <row r="92" spans="2:6" x14ac:dyDescent="0.35">
      <c r="B92" s="43" t="s">
        <v>592</v>
      </c>
      <c r="C92" s="45">
        <f>IF(F84&gt;0, C84/F84, 0)</f>
        <v>0</v>
      </c>
      <c r="D92" s="45">
        <f>IF(F84&gt;0, D84/F84, 0)</f>
        <v>0</v>
      </c>
      <c r="E92" s="45">
        <f>IF(F84&gt;0, E84/F84, 0)</f>
        <v>0</v>
      </c>
      <c r="F92" s="46" t="s">
        <v>25</v>
      </c>
    </row>
    <row r="93" spans="2:6" x14ac:dyDescent="0.35">
      <c r="B93" s="43" t="s">
        <v>593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594</v>
      </c>
    </row>
    <row r="101" spans="2:6" x14ac:dyDescent="0.35">
      <c r="B101" s="53" t="s">
        <v>574</v>
      </c>
    </row>
    <row r="102" spans="2:6" x14ac:dyDescent="0.35">
      <c r="B102" s="41" t="s">
        <v>595</v>
      </c>
      <c r="C102" s="41" t="s">
        <v>575</v>
      </c>
      <c r="D102" s="41" t="s">
        <v>576</v>
      </c>
      <c r="E102" s="41" t="s">
        <v>577</v>
      </c>
      <c r="F102" s="41" t="s">
        <v>578</v>
      </c>
    </row>
    <row r="103" spans="2:6" x14ac:dyDescent="0.35">
      <c r="B103" s="43" t="s">
        <v>596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597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598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75</v>
      </c>
      <c r="F106" s="44">
        <f>SUM(C106:E106)</f>
        <v>75</v>
      </c>
    </row>
    <row r="108" spans="2:6" x14ac:dyDescent="0.35">
      <c r="B108" s="53" t="s">
        <v>580</v>
      </c>
    </row>
    <row r="109" spans="2:6" x14ac:dyDescent="0.35">
      <c r="B109" s="54" t="s">
        <v>595</v>
      </c>
      <c r="C109" s="54" t="s">
        <v>575</v>
      </c>
      <c r="D109" s="54" t="s">
        <v>576</v>
      </c>
      <c r="E109" s="54" t="s">
        <v>577</v>
      </c>
      <c r="F109" s="54" t="s">
        <v>25</v>
      </c>
    </row>
    <row r="110" spans="2:6" x14ac:dyDescent="0.35">
      <c r="B110" s="43" t="s">
        <v>596</v>
      </c>
      <c r="C110" s="45">
        <f>IF(F103&gt;0, C103/F103, 0)</f>
        <v>0</v>
      </c>
      <c r="D110" s="45">
        <f>IF(F103&gt;0, D103/F103, 0)</f>
        <v>0</v>
      </c>
      <c r="E110" s="45">
        <f>IF(F103&gt;0, E103/F103, 0)</f>
        <v>0</v>
      </c>
      <c r="F110" s="46" t="s">
        <v>25</v>
      </c>
    </row>
    <row r="111" spans="2:6" x14ac:dyDescent="0.35">
      <c r="B111" s="43" t="s">
        <v>597</v>
      </c>
      <c r="C111" s="45">
        <f>IF(F104&gt;0, C104/F104, 0)</f>
        <v>0</v>
      </c>
      <c r="D111" s="45">
        <f>IF(F104&gt;0, D104/F104, 0)</f>
        <v>0</v>
      </c>
      <c r="E111" s="45">
        <f>IF(F104&gt;0, E104/F104, 0)</f>
        <v>0</v>
      </c>
      <c r="F111" s="46" t="s">
        <v>25</v>
      </c>
    </row>
    <row r="112" spans="2:6" x14ac:dyDescent="0.35">
      <c r="B112" s="43" t="s">
        <v>598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599</v>
      </c>
      <c r="J118" s="39" t="s">
        <v>600</v>
      </c>
    </row>
    <row r="119" spans="2:15" x14ac:dyDescent="0.35">
      <c r="B119" s="41" t="s">
        <v>7</v>
      </c>
      <c r="C119" s="238" t="s">
        <v>601</v>
      </c>
      <c r="D119" s="238"/>
      <c r="E119" s="41" t="s">
        <v>567</v>
      </c>
      <c r="F119" s="41" t="s">
        <v>575</v>
      </c>
      <c r="G119" s="238" t="s">
        <v>602</v>
      </c>
      <c r="H119" s="238"/>
      <c r="J119" s="41" t="s">
        <v>7</v>
      </c>
      <c r="K119" s="41" t="s">
        <v>590</v>
      </c>
      <c r="L119" s="41" t="s">
        <v>591</v>
      </c>
      <c r="M119" s="41" t="s">
        <v>592</v>
      </c>
      <c r="N119" s="41" t="s">
        <v>593</v>
      </c>
      <c r="O119" s="41" t="s">
        <v>22</v>
      </c>
    </row>
    <row r="120" spans="2:15" x14ac:dyDescent="0.35">
      <c r="B120" s="47" t="s">
        <v>583</v>
      </c>
      <c r="C120" s="239" t="s">
        <v>25</v>
      </c>
      <c r="D120" s="239"/>
      <c r="E120" s="44">
        <f>COUNTIF('Recommendations'!H:H,"Phase1")-COUNTIFS('Recommendations'!H:H,"Phase1",'Recommendations'!I:I,"Risk Accepted")-COUNTIFS('Recommendations'!H:H,"Phase1",'Recommendations'!I:I,"N/A")</f>
        <v>0</v>
      </c>
      <c r="F120" s="44">
        <f>COUNTIFS('Recommendations'!H:H,"Phase1",'Recommendations'!P:P,"Resolved")</f>
        <v>0</v>
      </c>
      <c r="G120" s="240">
        <f t="shared" ref="G120:G125" si="4">IF(E120&gt;0,F120/E120,0)</f>
        <v>0</v>
      </c>
      <c r="H120" s="240"/>
      <c r="J120" s="47" t="s">
        <v>583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584</v>
      </c>
      <c r="C121" s="239" t="s">
        <v>25</v>
      </c>
      <c r="D121" s="239"/>
      <c r="E121" s="44">
        <f>COUNTIF('Recommendations'!H:H,"Phase2")-COUNTIFS('Recommendations'!H:H,"Phase2",'Recommendations'!I:I,"Risk Accepted")-COUNTIFS('Recommendations'!H:H,"Phase2",'Recommendations'!I:I,"N/A")</f>
        <v>0</v>
      </c>
      <c r="F121" s="44">
        <f>COUNTIFS('Recommendations'!H:H,"Phase2",'Recommendations'!P:P,"Resolved")</f>
        <v>0</v>
      </c>
      <c r="G121" s="240">
        <f t="shared" si="4"/>
        <v>0</v>
      </c>
      <c r="H121" s="240"/>
      <c r="J121" s="47" t="s">
        <v>584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585</v>
      </c>
      <c r="C122" s="239" t="s">
        <v>25</v>
      </c>
      <c r="D122" s="239"/>
      <c r="E122" s="44">
        <f>COUNTIF('Recommendations'!H:H,"Phase3")-COUNTIFS('Recommendations'!H:H,"Phase3",'Recommendations'!I:I,"Risk Accepted")-COUNTIFS('Recommendations'!H:H,"Phase3",'Recommendations'!I:I,"N/A")</f>
        <v>0</v>
      </c>
      <c r="F122" s="44">
        <f>COUNTIFS('Recommendations'!H:H,"Phase3",'Recommendations'!P:P,"Resolved")</f>
        <v>0</v>
      </c>
      <c r="G122" s="240">
        <f t="shared" si="4"/>
        <v>0</v>
      </c>
      <c r="H122" s="240"/>
      <c r="J122" s="47" t="s">
        <v>585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586</v>
      </c>
      <c r="C123" s="239" t="s">
        <v>25</v>
      </c>
      <c r="D123" s="239"/>
      <c r="E123" s="44">
        <f>COUNTIF('Recommendations'!H:H,"Phase4")-COUNTIFS('Recommendations'!H:H,"Phase4",'Recommendations'!I:I,"Risk Accepted")-COUNTIFS('Recommendations'!H:H,"Phase4",'Recommendations'!I:I,"N/A")</f>
        <v>0</v>
      </c>
      <c r="F123" s="44">
        <f>COUNTIFS('Recommendations'!H:H,"Phase4",'Recommendations'!P:P,"Resolved")</f>
        <v>0</v>
      </c>
      <c r="G123" s="240">
        <f t="shared" si="4"/>
        <v>0</v>
      </c>
      <c r="H123" s="240"/>
      <c r="J123" s="47" t="s">
        <v>586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587</v>
      </c>
      <c r="C124" s="239" t="s">
        <v>25</v>
      </c>
      <c r="D124" s="239"/>
      <c r="E124" s="44">
        <f>COUNTIF('Recommendations'!H:H,"Phase5")-COUNTIFS('Recommendations'!H:H,"Phase5",'Recommendations'!I:I,"Risk Accepted")-COUNTIFS('Recommendations'!H:H,"Phase5",'Recommendations'!I:I,"N/A")</f>
        <v>0</v>
      </c>
      <c r="F124" s="44">
        <f>COUNTIFS('Recommendations'!H:H,"Phase5",'Recommendations'!P:P,"Resolved")</f>
        <v>0</v>
      </c>
      <c r="G124" s="240">
        <f t="shared" si="4"/>
        <v>0</v>
      </c>
      <c r="H124" s="240"/>
      <c r="J124" s="47" t="s">
        <v>587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39" t="s">
        <v>25</v>
      </c>
      <c r="D125" s="239"/>
      <c r="E125" s="44">
        <f>COUNTIF('Recommendations'!H:H,"Pending")-COUNTIFS('Recommendations'!H:H,"Pending",'Recommendations'!I:I,"Risk Accepted")-COUNTIFS('Recommendations'!H:H,"Pending",'Recommendations'!I:I,"N/A")</f>
        <v>75</v>
      </c>
      <c r="F125" s="44">
        <f>COUNTIFS('Recommendations'!H:H,"Pending",'Recommendations'!P:P,"Resolved")</f>
        <v>0</v>
      </c>
      <c r="G125" s="240">
        <f t="shared" si="4"/>
        <v>0</v>
      </c>
      <c r="H125" s="240"/>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75</v>
      </c>
    </row>
    <row r="132" spans="2:24" ht="21" x14ac:dyDescent="0.5">
      <c r="B132" s="39" t="s">
        <v>603</v>
      </c>
      <c r="P132" s="56" t="s">
        <v>604</v>
      </c>
    </row>
    <row r="134" spans="2:24" ht="60" customHeight="1" x14ac:dyDescent="0.35">
      <c r="B134" s="241" t="s">
        <v>605</v>
      </c>
      <c r="C134" s="234"/>
      <c r="D134" s="234"/>
      <c r="E134" s="234"/>
      <c r="F134" s="234"/>
      <c r="P134" s="241" t="s">
        <v>606</v>
      </c>
      <c r="Q134" s="234"/>
      <c r="R134" s="234"/>
      <c r="S134" s="234"/>
      <c r="T134" s="234"/>
      <c r="U134" s="234"/>
      <c r="V134" s="234"/>
      <c r="W134" s="234"/>
    </row>
    <row r="136" spans="2:24" ht="30" customHeight="1" x14ac:dyDescent="0.35">
      <c r="P136" s="57" t="s">
        <v>607</v>
      </c>
      <c r="Q136" s="58">
        <f>C16</f>
        <v>0</v>
      </c>
      <c r="R136" s="59"/>
      <c r="S136" s="58">
        <f>C82</f>
        <v>0</v>
      </c>
      <c r="T136" s="59"/>
      <c r="U136" s="58">
        <f>C83</f>
        <v>0</v>
      </c>
      <c r="V136" s="59"/>
      <c r="W136" s="58">
        <f>C84</f>
        <v>0</v>
      </c>
      <c r="X136" s="59"/>
    </row>
    <row r="137" spans="2:24" ht="35" customHeight="1" x14ac:dyDescent="0.35">
      <c r="P137" s="60" t="s">
        <v>608</v>
      </c>
      <c r="Q137" s="60" t="s">
        <v>609</v>
      </c>
      <c r="R137" s="60" t="s">
        <v>610</v>
      </c>
      <c r="S137" s="60" t="s">
        <v>611</v>
      </c>
      <c r="T137" s="60" t="s">
        <v>612</v>
      </c>
      <c r="U137" s="60" t="s">
        <v>613</v>
      </c>
      <c r="V137" s="60" t="s">
        <v>614</v>
      </c>
      <c r="W137" s="60" t="s">
        <v>615</v>
      </c>
      <c r="X137" s="60" t="s">
        <v>616</v>
      </c>
    </row>
    <row r="138" spans="2:24" x14ac:dyDescent="0.35">
      <c r="O138" s="61" t="s">
        <v>617</v>
      </c>
      <c r="P138" s="62" t="s">
        <v>618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619</v>
      </c>
      <c r="P173" s="56" t="s">
        <v>620</v>
      </c>
    </row>
    <row r="175" spans="2:24" ht="45" customHeight="1" x14ac:dyDescent="0.35">
      <c r="B175" s="241" t="s">
        <v>621</v>
      </c>
      <c r="C175" s="234"/>
      <c r="D175" s="234"/>
      <c r="E175" s="234"/>
      <c r="F175" s="234"/>
      <c r="P175" s="241" t="s">
        <v>622</v>
      </c>
      <c r="Q175" s="234"/>
      <c r="R175" s="234"/>
      <c r="S175" s="234"/>
      <c r="T175" s="234"/>
      <c r="U175" s="234"/>
    </row>
    <row r="176" spans="2:24" ht="35" customHeight="1" x14ac:dyDescent="0.35">
      <c r="P176" s="238" t="s">
        <v>623</v>
      </c>
      <c r="Q176" s="238"/>
      <c r="R176" s="238" t="s">
        <v>624</v>
      </c>
      <c r="S176" s="238"/>
      <c r="T176" s="238"/>
    </row>
    <row r="177" spans="16:22" ht="30" customHeight="1" x14ac:dyDescent="0.35">
      <c r="P177" s="242">
        <v>0</v>
      </c>
      <c r="Q177" s="243"/>
      <c r="R177" s="244" t="s">
        <v>625</v>
      </c>
      <c r="S177" s="245"/>
      <c r="T177" s="245"/>
    </row>
    <row r="180" spans="16:22" ht="25" customHeight="1" x14ac:dyDescent="0.35">
      <c r="P180" s="65" t="s">
        <v>608</v>
      </c>
      <c r="Q180" s="65" t="s">
        <v>626</v>
      </c>
      <c r="R180" s="65" t="s">
        <v>627</v>
      </c>
      <c r="S180" s="246" t="s">
        <v>9</v>
      </c>
      <c r="T180" s="246"/>
      <c r="U180" s="246"/>
      <c r="V180" s="234"/>
    </row>
    <row r="181" spans="16:22" ht="20" customHeight="1" x14ac:dyDescent="0.35">
      <c r="P181" s="67"/>
      <c r="Q181" s="68"/>
      <c r="R181" s="69" t="str">
        <f>IF(AND(NOT(ISBLANK(Q181)), Dashboard!$P177&gt;0), Q181/Dashboard!$P177, "")</f>
        <v/>
      </c>
      <c r="S181" s="247"/>
      <c r="T181" s="248"/>
      <c r="U181" s="248"/>
      <c r="V181" s="248"/>
    </row>
    <row r="182" spans="16:22" ht="20" customHeight="1" x14ac:dyDescent="0.35">
      <c r="P182" s="67"/>
      <c r="Q182" s="68"/>
      <c r="R182" s="69" t="str">
        <f>IF(AND(NOT(ISBLANK(Q182)), Dashboard!$P177&gt;0), Q182/Dashboard!$P177, "")</f>
        <v/>
      </c>
      <c r="S182" s="247"/>
      <c r="T182" s="248"/>
      <c r="U182" s="248"/>
      <c r="V182" s="248"/>
    </row>
    <row r="183" spans="16:22" ht="20" customHeight="1" x14ac:dyDescent="0.35">
      <c r="P183" s="67"/>
      <c r="Q183" s="68"/>
      <c r="R183" s="69" t="str">
        <f>IF(AND(NOT(ISBLANK(Q183)), Dashboard!$P177&gt;0), Q183/Dashboard!$P177, "")</f>
        <v/>
      </c>
      <c r="S183" s="247"/>
      <c r="T183" s="248"/>
      <c r="U183" s="248"/>
      <c r="V183" s="248"/>
    </row>
    <row r="184" spans="16:22" ht="20" customHeight="1" x14ac:dyDescent="0.35">
      <c r="P184" s="67"/>
      <c r="Q184" s="68"/>
      <c r="R184" s="69" t="str">
        <f>IF(AND(NOT(ISBLANK(Q184)), Dashboard!$P177&gt;0), Q184/Dashboard!$P177, "")</f>
        <v/>
      </c>
      <c r="S184" s="247"/>
      <c r="T184" s="248"/>
      <c r="U184" s="248"/>
      <c r="V184" s="248"/>
    </row>
    <row r="185" spans="16:22" ht="20" customHeight="1" x14ac:dyDescent="0.35">
      <c r="P185" s="67"/>
      <c r="Q185" s="68"/>
      <c r="R185" s="69" t="str">
        <f>IF(AND(NOT(ISBLANK(Q185)), Dashboard!$P177&gt;0), Q185/Dashboard!$P177, "")</f>
        <v/>
      </c>
      <c r="S185" s="247"/>
      <c r="T185" s="248"/>
      <c r="U185" s="248"/>
      <c r="V185" s="248"/>
    </row>
    <row r="186" spans="16:22" ht="20" customHeight="1" x14ac:dyDescent="0.35">
      <c r="P186" s="67"/>
      <c r="Q186" s="68"/>
      <c r="R186" s="69" t="str">
        <f>IF(AND(NOT(ISBLANK(Q186)), Dashboard!$P177&gt;0), Q186/Dashboard!$P177, "")</f>
        <v/>
      </c>
      <c r="S186" s="247"/>
      <c r="T186" s="248"/>
      <c r="U186" s="248"/>
      <c r="V186" s="248"/>
    </row>
    <row r="187" spans="16:22" ht="20" customHeight="1" x14ac:dyDescent="0.35">
      <c r="P187" s="67"/>
      <c r="Q187" s="68"/>
      <c r="R187" s="69" t="str">
        <f>IF(AND(NOT(ISBLANK(Q187)), Dashboard!$P177&gt;0), Q187/Dashboard!$P177, "")</f>
        <v/>
      </c>
      <c r="S187" s="247"/>
      <c r="T187" s="248"/>
      <c r="U187" s="248"/>
      <c r="V187" s="248"/>
    </row>
    <row r="188" spans="16:22" ht="20" customHeight="1" x14ac:dyDescent="0.35">
      <c r="P188" s="67"/>
      <c r="Q188" s="68"/>
      <c r="R188" s="69" t="str">
        <f>IF(AND(NOT(ISBLANK(Q188)), Dashboard!$P177&gt;0), Q188/Dashboard!$P177, "")</f>
        <v/>
      </c>
      <c r="S188" s="247"/>
      <c r="T188" s="248"/>
      <c r="U188" s="248"/>
      <c r="V188" s="248"/>
    </row>
    <row r="189" spans="16:22" ht="20" customHeight="1" x14ac:dyDescent="0.35">
      <c r="P189" s="67"/>
      <c r="Q189" s="68"/>
      <c r="R189" s="69" t="str">
        <f>IF(AND(NOT(ISBLANK(Q189)), Dashboard!$P177&gt;0), Q189/Dashboard!$P177, "")</f>
        <v/>
      </c>
      <c r="S189" s="247"/>
      <c r="T189" s="248"/>
      <c r="U189" s="248"/>
      <c r="V189" s="248"/>
    </row>
    <row r="190" spans="16:22" ht="20" customHeight="1" x14ac:dyDescent="0.35">
      <c r="P190" s="67"/>
      <c r="Q190" s="68"/>
      <c r="R190" s="69" t="str">
        <f>IF(AND(NOT(ISBLANK(Q190)), Dashboard!$P177&gt;0), Q190/Dashboard!$P177, "")</f>
        <v/>
      </c>
      <c r="S190" s="247"/>
      <c r="T190" s="248"/>
      <c r="U190" s="248"/>
      <c r="V190" s="248"/>
    </row>
    <row r="191" spans="16:22" ht="20" customHeight="1" x14ac:dyDescent="0.35">
      <c r="P191" s="67"/>
      <c r="Q191" s="68"/>
      <c r="R191" s="69" t="str">
        <f>IF(AND(NOT(ISBLANK(Q191)), Dashboard!$P177&gt;0), Q191/Dashboard!$P177, "")</f>
        <v/>
      </c>
      <c r="S191" s="247"/>
      <c r="T191" s="248"/>
      <c r="U191" s="248"/>
      <c r="V191" s="248"/>
    </row>
    <row r="192" spans="16:22" ht="20" customHeight="1" x14ac:dyDescent="0.35">
      <c r="P192" s="67"/>
      <c r="Q192" s="68"/>
      <c r="R192" s="69" t="str">
        <f>IF(AND(NOT(ISBLANK(Q192)), Dashboard!$P177&gt;0), Q192/Dashboard!$P177, "")</f>
        <v/>
      </c>
      <c r="S192" s="247"/>
      <c r="T192" s="248"/>
      <c r="U192" s="248"/>
      <c r="V192" s="248"/>
    </row>
    <row r="193" spans="2:22" ht="20" customHeight="1" x14ac:dyDescent="0.35">
      <c r="P193" s="67"/>
      <c r="Q193" s="68"/>
      <c r="R193" s="69" t="str">
        <f>IF(AND(NOT(ISBLANK(Q193)), Dashboard!$P177&gt;0), Q193/Dashboard!$P177, "")</f>
        <v/>
      </c>
      <c r="S193" s="247"/>
      <c r="T193" s="248"/>
      <c r="U193" s="248"/>
      <c r="V193" s="248"/>
    </row>
    <row r="194" spans="2:22" ht="20" customHeight="1" x14ac:dyDescent="0.35">
      <c r="P194" s="67"/>
      <c r="Q194" s="68"/>
      <c r="R194" s="69" t="str">
        <f>IF(AND(NOT(ISBLANK(Q194)), Dashboard!$P177&gt;0), Q194/Dashboard!$P177, "")</f>
        <v/>
      </c>
      <c r="S194" s="247"/>
      <c r="T194" s="248"/>
      <c r="U194" s="248"/>
      <c r="V194" s="248"/>
    </row>
    <row r="195" spans="2:22" ht="20" customHeight="1" x14ac:dyDescent="0.35">
      <c r="P195" s="67"/>
      <c r="Q195" s="68"/>
      <c r="R195" s="69" t="str">
        <f>IF(AND(NOT(ISBLANK(Q195)), Dashboard!$P177&gt;0), Q195/Dashboard!$P177, "")</f>
        <v/>
      </c>
      <c r="S195" s="247"/>
      <c r="T195" s="248"/>
      <c r="U195" s="248"/>
      <c r="V195" s="248"/>
    </row>
    <row r="196" spans="2:22" ht="20" customHeight="1" x14ac:dyDescent="0.35">
      <c r="P196" s="67"/>
      <c r="Q196" s="68"/>
      <c r="R196" s="69" t="str">
        <f>IF(AND(NOT(ISBLANK(Q196)), Dashboard!$P177&gt;0), Q196/Dashboard!$P177, "")</f>
        <v/>
      </c>
      <c r="S196" s="247"/>
      <c r="T196" s="248"/>
      <c r="U196" s="248"/>
      <c r="V196" s="248"/>
    </row>
    <row r="197" spans="2:22" ht="20" customHeight="1" x14ac:dyDescent="0.35">
      <c r="P197" s="67"/>
      <c r="Q197" s="68"/>
      <c r="R197" s="69" t="str">
        <f>IF(AND(NOT(ISBLANK(Q197)), Dashboard!$P177&gt;0), Q197/Dashboard!$P177, "")</f>
        <v/>
      </c>
      <c r="S197" s="247"/>
      <c r="T197" s="248"/>
      <c r="U197" s="248"/>
      <c r="V197" s="248"/>
    </row>
    <row r="198" spans="2:22" ht="20" customHeight="1" x14ac:dyDescent="0.35">
      <c r="P198" s="67"/>
      <c r="Q198" s="68"/>
      <c r="R198" s="69" t="str">
        <f>IF(AND(NOT(ISBLANK(Q198)), Dashboard!$P177&gt;0), Q198/Dashboard!$P177, "")</f>
        <v/>
      </c>
      <c r="S198" s="247"/>
      <c r="T198" s="248"/>
      <c r="U198" s="248"/>
      <c r="V198" s="248"/>
    </row>
    <row r="199" spans="2:22" ht="20" customHeight="1" x14ac:dyDescent="0.35">
      <c r="P199" s="67"/>
      <c r="Q199" s="68"/>
      <c r="R199" s="69" t="str">
        <f>IF(AND(NOT(ISBLANK(Q199)), Dashboard!$P177&gt;0), Q199/Dashboard!$P177, "")</f>
        <v/>
      </c>
      <c r="S199" s="247"/>
      <c r="T199" s="248"/>
      <c r="U199" s="248"/>
      <c r="V199" s="248"/>
    </row>
    <row r="200" spans="2:22" ht="20" customHeight="1" x14ac:dyDescent="0.35">
      <c r="P200" s="67"/>
      <c r="Q200" s="68"/>
      <c r="R200" s="69" t="str">
        <f>IF(AND(NOT(ISBLANK(Q200)), Dashboard!$P177&gt;0), Q200/Dashboard!$P177, "")</f>
        <v/>
      </c>
      <c r="S200" s="247"/>
      <c r="T200" s="248"/>
      <c r="U200" s="248"/>
      <c r="V200" s="248"/>
    </row>
    <row r="204" spans="2:22" ht="32" customHeight="1" x14ac:dyDescent="0.35">
      <c r="B204" s="232" t="s">
        <v>476</v>
      </c>
      <c r="C204" s="232"/>
      <c r="D204" s="232"/>
      <c r="E204" s="232"/>
      <c r="F204" s="232"/>
      <c r="G204" s="232"/>
      <c r="H204" s="232"/>
      <c r="I204" s="232"/>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68" priority="1" operator="greaterThanOrEqual">
      <formula>0.9</formula>
    </cfRule>
    <cfRule type="cellIs" dxfId="67" priority="2" operator="greaterThanOrEqual">
      <formula>0.5</formula>
    </cfRule>
    <cfRule type="cellIs" dxfId="66" priority="3" operator="lessThan">
      <formula>0.5</formula>
    </cfRule>
  </conditionalFormatting>
  <conditionalFormatting sqref="G120:H125">
    <cfRule type="expression" dxfId="65" priority="4">
      <formula>$G120&gt;=0.8</formula>
    </cfRule>
    <cfRule type="expression" dxfId="64" priority="5">
      <formula>AND($G120&gt;=0.5,$G120&lt;0.8)</formula>
    </cfRule>
    <cfRule type="expression" dxfId="63" priority="6">
      <formula>$G120&lt;0.5</formula>
    </cfRule>
  </conditionalFormatting>
  <conditionalFormatting sqref="K120:K125">
    <cfRule type="cellIs" dxfId="62" priority="7" operator="greaterThan">
      <formula>0</formula>
    </cfRule>
  </conditionalFormatting>
  <conditionalFormatting sqref="L120:L125">
    <cfRule type="cellIs" dxfId="61" priority="8" operator="greaterThan">
      <formula>0</formula>
    </cfRule>
  </conditionalFormatting>
  <conditionalFormatting sqref="M120:M125">
    <cfRule type="cellIs" dxfId="60" priority="9" operator="greaterThan">
      <formula>0</formula>
    </cfRule>
  </conditionalFormatting>
  <conditionalFormatting sqref="N120:N125">
    <cfRule type="cellIs" dxfId="5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76"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c r="N3" s="5" t="s">
        <v>36</v>
      </c>
      <c r="O3" s="5"/>
      <c r="P3" s="4" t="str">
        <f t="shared" si="0"/>
        <v>Outstanding</v>
      </c>
      <c r="Q3" s="13" t="s">
        <v>25</v>
      </c>
    </row>
    <row r="4" spans="1:17" ht="60" customHeight="1" x14ac:dyDescent="0.35">
      <c r="A4" s="11" t="s">
        <v>17</v>
      </c>
      <c r="B4" s="2" t="s">
        <v>37</v>
      </c>
      <c r="C4" s="1" t="s">
        <v>38</v>
      </c>
      <c r="D4" s="3" t="s">
        <v>33</v>
      </c>
      <c r="E4" s="3" t="s">
        <v>39</v>
      </c>
      <c r="F4" s="4" t="s">
        <v>22</v>
      </c>
      <c r="G4" s="4" t="s">
        <v>23</v>
      </c>
      <c r="H4" s="4" t="s">
        <v>24</v>
      </c>
      <c r="I4" s="4" t="s">
        <v>25</v>
      </c>
      <c r="J4" s="5" t="s">
        <v>25</v>
      </c>
      <c r="K4" s="5" t="s">
        <v>40</v>
      </c>
      <c r="L4" s="5" t="s">
        <v>41</v>
      </c>
      <c r="M4" s="5"/>
      <c r="N4" s="5" t="s">
        <v>42</v>
      </c>
      <c r="O4" s="5" t="s">
        <v>43</v>
      </c>
      <c r="P4" s="4" t="str">
        <f t="shared" si="0"/>
        <v>Outstanding</v>
      </c>
      <c r="Q4" s="13" t="s">
        <v>25</v>
      </c>
    </row>
    <row r="5" spans="1:17" ht="60" customHeight="1" x14ac:dyDescent="0.35">
      <c r="A5" s="11" t="s">
        <v>17</v>
      </c>
      <c r="B5" s="2" t="s">
        <v>44</v>
      </c>
      <c r="C5" s="1" t="s">
        <v>45</v>
      </c>
      <c r="D5" s="3" t="s">
        <v>33</v>
      </c>
      <c r="E5" s="3" t="s">
        <v>21</v>
      </c>
      <c r="F5" s="4" t="s">
        <v>22</v>
      </c>
      <c r="G5" s="4" t="s">
        <v>23</v>
      </c>
      <c r="H5" s="4" t="s">
        <v>24</v>
      </c>
      <c r="I5" s="4" t="s">
        <v>25</v>
      </c>
      <c r="J5" s="5" t="s">
        <v>25</v>
      </c>
      <c r="K5" s="5" t="s">
        <v>46</v>
      </c>
      <c r="L5" s="5" t="s">
        <v>47</v>
      </c>
      <c r="M5" s="5"/>
      <c r="N5" s="5" t="s">
        <v>48</v>
      </c>
      <c r="O5" s="5" t="s">
        <v>49</v>
      </c>
      <c r="P5" s="4" t="str">
        <f t="shared" si="0"/>
        <v>Outstanding</v>
      </c>
      <c r="Q5" s="13" t="s">
        <v>25</v>
      </c>
    </row>
    <row r="6" spans="1:17" ht="60" customHeight="1" x14ac:dyDescent="0.35">
      <c r="A6" s="11" t="s">
        <v>17</v>
      </c>
      <c r="B6" s="2" t="s">
        <v>50</v>
      </c>
      <c r="C6" s="1" t="s">
        <v>51</v>
      </c>
      <c r="D6" s="3" t="s">
        <v>33</v>
      </c>
      <c r="E6" s="3" t="s">
        <v>39</v>
      </c>
      <c r="F6" s="4" t="s">
        <v>22</v>
      </c>
      <c r="G6" s="4" t="s">
        <v>23</v>
      </c>
      <c r="H6" s="4" t="s">
        <v>24</v>
      </c>
      <c r="I6" s="4" t="s">
        <v>25</v>
      </c>
      <c r="J6" s="5" t="s">
        <v>25</v>
      </c>
      <c r="K6" s="5" t="s">
        <v>52</v>
      </c>
      <c r="L6" s="5" t="s">
        <v>53</v>
      </c>
      <c r="M6" s="5" t="s">
        <v>54</v>
      </c>
      <c r="N6" s="5" t="s">
        <v>55</v>
      </c>
      <c r="O6" s="5"/>
      <c r="P6" s="4" t="str">
        <f t="shared" si="0"/>
        <v>Outstanding</v>
      </c>
      <c r="Q6" s="13" t="s">
        <v>25</v>
      </c>
    </row>
    <row r="7" spans="1:17" ht="60" customHeight="1" x14ac:dyDescent="0.35">
      <c r="A7" s="11" t="s">
        <v>17</v>
      </c>
      <c r="B7" s="2" t="s">
        <v>56</v>
      </c>
      <c r="C7" s="1" t="s">
        <v>57</v>
      </c>
      <c r="D7" s="3" t="s">
        <v>33</v>
      </c>
      <c r="E7" s="3" t="s">
        <v>21</v>
      </c>
      <c r="F7" s="4" t="s">
        <v>22</v>
      </c>
      <c r="G7" s="4" t="s">
        <v>23</v>
      </c>
      <c r="H7" s="4" t="s">
        <v>24</v>
      </c>
      <c r="I7" s="4" t="s">
        <v>25</v>
      </c>
      <c r="J7" s="5" t="s">
        <v>25</v>
      </c>
      <c r="K7" s="5" t="s">
        <v>58</v>
      </c>
      <c r="L7" s="5" t="s">
        <v>59</v>
      </c>
      <c r="M7" s="5"/>
      <c r="N7" s="5" t="s">
        <v>60</v>
      </c>
      <c r="O7" s="5" t="s">
        <v>49</v>
      </c>
      <c r="P7" s="4" t="str">
        <f t="shared" si="0"/>
        <v>Outstanding</v>
      </c>
      <c r="Q7" s="13" t="s">
        <v>25</v>
      </c>
    </row>
    <row r="8" spans="1:17" ht="60" customHeight="1" x14ac:dyDescent="0.35">
      <c r="A8" s="11" t="s">
        <v>17</v>
      </c>
      <c r="B8" s="2" t="s">
        <v>61</v>
      </c>
      <c r="C8" s="1" t="s">
        <v>62</v>
      </c>
      <c r="D8" s="3" t="s">
        <v>20</v>
      </c>
      <c r="E8" s="3" t="s">
        <v>39</v>
      </c>
      <c r="F8" s="4" t="s">
        <v>22</v>
      </c>
      <c r="G8" s="4" t="s">
        <v>23</v>
      </c>
      <c r="H8" s="4" t="s">
        <v>24</v>
      </c>
      <c r="I8" s="4" t="s">
        <v>25</v>
      </c>
      <c r="J8" s="5" t="s">
        <v>25</v>
      </c>
      <c r="K8" s="5" t="s">
        <v>63</v>
      </c>
      <c r="L8" s="5" t="s">
        <v>64</v>
      </c>
      <c r="M8" s="5" t="s">
        <v>65</v>
      </c>
      <c r="N8" s="5" t="s">
        <v>66</v>
      </c>
      <c r="O8" s="5"/>
      <c r="P8" s="4" t="str">
        <f t="shared" si="0"/>
        <v>Outstanding</v>
      </c>
      <c r="Q8" s="13" t="s">
        <v>25</v>
      </c>
    </row>
    <row r="9" spans="1:17" ht="60" customHeight="1" x14ac:dyDescent="0.35">
      <c r="A9" s="11" t="s">
        <v>67</v>
      </c>
      <c r="B9" s="2" t="s">
        <v>68</v>
      </c>
      <c r="C9" s="1" t="s">
        <v>69</v>
      </c>
      <c r="D9" s="3" t="s">
        <v>20</v>
      </c>
      <c r="E9" s="3" t="s">
        <v>21</v>
      </c>
      <c r="F9" s="4" t="s">
        <v>22</v>
      </c>
      <c r="G9" s="4" t="s">
        <v>23</v>
      </c>
      <c r="H9" s="4" t="s">
        <v>24</v>
      </c>
      <c r="I9" s="4" t="s">
        <v>25</v>
      </c>
      <c r="J9" s="5" t="s">
        <v>25</v>
      </c>
      <c r="K9" s="5" t="s">
        <v>70</v>
      </c>
      <c r="L9" s="5" t="s">
        <v>71</v>
      </c>
      <c r="M9" s="5"/>
      <c r="N9" s="5" t="s">
        <v>72</v>
      </c>
      <c r="O9" s="5"/>
      <c r="P9" s="4" t="str">
        <f t="shared" si="0"/>
        <v>Outstanding</v>
      </c>
      <c r="Q9" s="13" t="s">
        <v>25</v>
      </c>
    </row>
    <row r="10" spans="1:17" ht="60" customHeight="1" x14ac:dyDescent="0.35">
      <c r="A10" s="11" t="s">
        <v>67</v>
      </c>
      <c r="B10" s="2" t="s">
        <v>73</v>
      </c>
      <c r="C10" s="1" t="s">
        <v>74</v>
      </c>
      <c r="D10" s="3" t="s">
        <v>20</v>
      </c>
      <c r="E10" s="3" t="s">
        <v>21</v>
      </c>
      <c r="F10" s="4" t="s">
        <v>22</v>
      </c>
      <c r="G10" s="4" t="s">
        <v>23</v>
      </c>
      <c r="H10" s="4" t="s">
        <v>24</v>
      </c>
      <c r="I10" s="4" t="s">
        <v>25</v>
      </c>
      <c r="J10" s="5" t="s">
        <v>25</v>
      </c>
      <c r="K10" s="5" t="s">
        <v>75</v>
      </c>
      <c r="L10" s="5" t="s">
        <v>76</v>
      </c>
      <c r="M10" s="5"/>
      <c r="N10" s="5" t="s">
        <v>77</v>
      </c>
      <c r="O10" s="5"/>
      <c r="P10" s="4" t="str">
        <f t="shared" si="0"/>
        <v>Outstanding</v>
      </c>
      <c r="Q10" s="13" t="s">
        <v>25</v>
      </c>
    </row>
    <row r="11" spans="1:17" ht="60" customHeight="1" x14ac:dyDescent="0.35">
      <c r="A11" s="11" t="s">
        <v>67</v>
      </c>
      <c r="B11" s="2" t="s">
        <v>78</v>
      </c>
      <c r="C11" s="1" t="s">
        <v>79</v>
      </c>
      <c r="D11" s="3" t="s">
        <v>20</v>
      </c>
      <c r="E11" s="3" t="s">
        <v>21</v>
      </c>
      <c r="F11" s="4" t="s">
        <v>22</v>
      </c>
      <c r="G11" s="4" t="s">
        <v>23</v>
      </c>
      <c r="H11" s="4" t="s">
        <v>24</v>
      </c>
      <c r="I11" s="4" t="s">
        <v>25</v>
      </c>
      <c r="J11" s="5" t="s">
        <v>25</v>
      </c>
      <c r="K11" s="5" t="s">
        <v>80</v>
      </c>
      <c r="L11" s="5" t="s">
        <v>81</v>
      </c>
      <c r="M11" s="5"/>
      <c r="N11" s="5" t="s">
        <v>82</v>
      </c>
      <c r="O11" s="5"/>
      <c r="P11" s="4" t="str">
        <f t="shared" si="0"/>
        <v>Outstanding</v>
      </c>
      <c r="Q11" s="13" t="s">
        <v>25</v>
      </c>
    </row>
    <row r="12" spans="1:17" ht="60" customHeight="1" x14ac:dyDescent="0.35">
      <c r="A12" s="11" t="s">
        <v>67</v>
      </c>
      <c r="B12" s="2" t="s">
        <v>83</v>
      </c>
      <c r="C12" s="1" t="s">
        <v>84</v>
      </c>
      <c r="D12" s="3" t="s">
        <v>20</v>
      </c>
      <c r="E12" s="3" t="s">
        <v>21</v>
      </c>
      <c r="F12" s="4" t="s">
        <v>22</v>
      </c>
      <c r="G12" s="4" t="s">
        <v>23</v>
      </c>
      <c r="H12" s="4" t="s">
        <v>24</v>
      </c>
      <c r="I12" s="4" t="s">
        <v>25</v>
      </c>
      <c r="J12" s="5" t="s">
        <v>25</v>
      </c>
      <c r="K12" s="5" t="s">
        <v>85</v>
      </c>
      <c r="L12" s="5" t="s">
        <v>86</v>
      </c>
      <c r="M12" s="5"/>
      <c r="N12" s="5" t="s">
        <v>87</v>
      </c>
      <c r="O12" s="5"/>
      <c r="P12" s="4" t="str">
        <f t="shared" si="0"/>
        <v>Outstanding</v>
      </c>
      <c r="Q12" s="13" t="s">
        <v>25</v>
      </c>
    </row>
    <row r="13" spans="1:17" ht="60" customHeight="1" x14ac:dyDescent="0.35">
      <c r="A13" s="11" t="s">
        <v>67</v>
      </c>
      <c r="B13" s="2" t="s">
        <v>88</v>
      </c>
      <c r="C13" s="1" t="s">
        <v>89</v>
      </c>
      <c r="D13" s="3" t="s">
        <v>33</v>
      </c>
      <c r="E13" s="3" t="s">
        <v>39</v>
      </c>
      <c r="F13" s="4" t="s">
        <v>22</v>
      </c>
      <c r="G13" s="4" t="s">
        <v>23</v>
      </c>
      <c r="H13" s="4" t="s">
        <v>24</v>
      </c>
      <c r="I13" s="4" t="s">
        <v>25</v>
      </c>
      <c r="J13" s="5" t="s">
        <v>25</v>
      </c>
      <c r="K13" s="5" t="s">
        <v>90</v>
      </c>
      <c r="L13" s="5" t="s">
        <v>91</v>
      </c>
      <c r="M13" s="5" t="s">
        <v>92</v>
      </c>
      <c r="N13" s="5" t="s">
        <v>93</v>
      </c>
      <c r="O13" s="5" t="s">
        <v>94</v>
      </c>
      <c r="P13" s="4" t="str">
        <f t="shared" si="0"/>
        <v>Outstanding</v>
      </c>
      <c r="Q13" s="13" t="s">
        <v>25</v>
      </c>
    </row>
    <row r="14" spans="1:17" ht="60" customHeight="1" x14ac:dyDescent="0.35">
      <c r="A14" s="11" t="s">
        <v>67</v>
      </c>
      <c r="B14" s="2" t="s">
        <v>95</v>
      </c>
      <c r="C14" s="1" t="s">
        <v>96</v>
      </c>
      <c r="D14" s="3" t="s">
        <v>20</v>
      </c>
      <c r="E14" s="3" t="s">
        <v>21</v>
      </c>
      <c r="F14" s="4" t="s">
        <v>22</v>
      </c>
      <c r="G14" s="4" t="s">
        <v>23</v>
      </c>
      <c r="H14" s="4" t="s">
        <v>24</v>
      </c>
      <c r="I14" s="4" t="s">
        <v>25</v>
      </c>
      <c r="J14" s="5" t="s">
        <v>25</v>
      </c>
      <c r="K14" s="5" t="s">
        <v>97</v>
      </c>
      <c r="L14" s="5" t="s">
        <v>98</v>
      </c>
      <c r="M14" s="5"/>
      <c r="N14" s="5" t="s">
        <v>99</v>
      </c>
      <c r="O14" s="5"/>
      <c r="P14" s="4" t="str">
        <f t="shared" si="0"/>
        <v>Outstanding</v>
      </c>
      <c r="Q14" s="13" t="s">
        <v>25</v>
      </c>
    </row>
    <row r="15" spans="1:17" ht="60" customHeight="1" x14ac:dyDescent="0.35">
      <c r="A15" s="11" t="s">
        <v>67</v>
      </c>
      <c r="B15" s="2" t="s">
        <v>100</v>
      </c>
      <c r="C15" s="1" t="s">
        <v>101</v>
      </c>
      <c r="D15" s="3" t="s">
        <v>20</v>
      </c>
      <c r="E15" s="3" t="s">
        <v>21</v>
      </c>
      <c r="F15" s="4" t="s">
        <v>22</v>
      </c>
      <c r="G15" s="4" t="s">
        <v>23</v>
      </c>
      <c r="H15" s="4" t="s">
        <v>24</v>
      </c>
      <c r="I15" s="4" t="s">
        <v>25</v>
      </c>
      <c r="J15" s="5" t="s">
        <v>25</v>
      </c>
      <c r="K15" s="5" t="s">
        <v>102</v>
      </c>
      <c r="L15" s="5" t="s">
        <v>103</v>
      </c>
      <c r="M15" s="5"/>
      <c r="N15" s="5" t="s">
        <v>104</v>
      </c>
      <c r="O15" s="5"/>
      <c r="P15" s="4" t="str">
        <f t="shared" si="0"/>
        <v>Outstanding</v>
      </c>
      <c r="Q15" s="13" t="s">
        <v>25</v>
      </c>
    </row>
    <row r="16" spans="1:17" ht="60" customHeight="1" x14ac:dyDescent="0.35">
      <c r="A16" s="11" t="s">
        <v>105</v>
      </c>
      <c r="B16" s="2" t="s">
        <v>106</v>
      </c>
      <c r="C16" s="1" t="s">
        <v>107</v>
      </c>
      <c r="D16" s="3" t="s">
        <v>20</v>
      </c>
      <c r="E16" s="3" t="s">
        <v>21</v>
      </c>
      <c r="F16" s="4" t="s">
        <v>22</v>
      </c>
      <c r="G16" s="4" t="s">
        <v>23</v>
      </c>
      <c r="H16" s="4" t="s">
        <v>24</v>
      </c>
      <c r="I16" s="4" t="s">
        <v>25</v>
      </c>
      <c r="J16" s="5" t="s">
        <v>25</v>
      </c>
      <c r="K16" s="5" t="s">
        <v>108</v>
      </c>
      <c r="L16" s="5" t="s">
        <v>109</v>
      </c>
      <c r="M16" s="5" t="s">
        <v>110</v>
      </c>
      <c r="N16" s="5" t="s">
        <v>111</v>
      </c>
      <c r="O16" s="5"/>
      <c r="P16" s="4" t="str">
        <f t="shared" si="0"/>
        <v>Outstanding</v>
      </c>
      <c r="Q16" s="13" t="s">
        <v>25</v>
      </c>
    </row>
    <row r="17" spans="1:17" ht="60" customHeight="1" x14ac:dyDescent="0.35">
      <c r="A17" s="11" t="s">
        <v>105</v>
      </c>
      <c r="B17" s="2" t="s">
        <v>112</v>
      </c>
      <c r="C17" s="1" t="s">
        <v>113</v>
      </c>
      <c r="D17" s="3" t="s">
        <v>20</v>
      </c>
      <c r="E17" s="3" t="s">
        <v>21</v>
      </c>
      <c r="F17" s="4" t="s">
        <v>22</v>
      </c>
      <c r="G17" s="4" t="s">
        <v>23</v>
      </c>
      <c r="H17" s="4" t="s">
        <v>24</v>
      </c>
      <c r="I17" s="4" t="s">
        <v>25</v>
      </c>
      <c r="J17" s="5" t="s">
        <v>25</v>
      </c>
      <c r="K17" s="5" t="s">
        <v>114</v>
      </c>
      <c r="L17" s="5" t="s">
        <v>115</v>
      </c>
      <c r="M17" s="5" t="s">
        <v>116</v>
      </c>
      <c r="N17" s="5" t="s">
        <v>117</v>
      </c>
      <c r="O17" s="5"/>
      <c r="P17" s="4" t="str">
        <f t="shared" si="0"/>
        <v>Outstanding</v>
      </c>
      <c r="Q17" s="13" t="s">
        <v>25</v>
      </c>
    </row>
    <row r="18" spans="1:17" ht="60" customHeight="1" x14ac:dyDescent="0.35">
      <c r="A18" s="11" t="s">
        <v>105</v>
      </c>
      <c r="B18" s="2" t="s">
        <v>118</v>
      </c>
      <c r="C18" s="1" t="s">
        <v>119</v>
      </c>
      <c r="D18" s="3" t="s">
        <v>20</v>
      </c>
      <c r="E18" s="3" t="s">
        <v>21</v>
      </c>
      <c r="F18" s="4" t="s">
        <v>22</v>
      </c>
      <c r="G18" s="4" t="s">
        <v>23</v>
      </c>
      <c r="H18" s="4" t="s">
        <v>24</v>
      </c>
      <c r="I18" s="4" t="s">
        <v>25</v>
      </c>
      <c r="J18" s="5" t="s">
        <v>25</v>
      </c>
      <c r="K18" s="5" t="s">
        <v>120</v>
      </c>
      <c r="L18" s="5" t="s">
        <v>121</v>
      </c>
      <c r="M18" s="5"/>
      <c r="N18" s="5" t="s">
        <v>122</v>
      </c>
      <c r="O18" s="5"/>
      <c r="P18" s="4" t="str">
        <f t="shared" si="0"/>
        <v>Outstanding</v>
      </c>
      <c r="Q18" s="13" t="s">
        <v>25</v>
      </c>
    </row>
    <row r="19" spans="1:17" ht="60" customHeight="1" x14ac:dyDescent="0.35">
      <c r="A19" s="11" t="s">
        <v>105</v>
      </c>
      <c r="B19" s="2" t="s">
        <v>123</v>
      </c>
      <c r="C19" s="1" t="s">
        <v>124</v>
      </c>
      <c r="D19" s="3" t="s">
        <v>20</v>
      </c>
      <c r="E19" s="3" t="s">
        <v>21</v>
      </c>
      <c r="F19" s="4" t="s">
        <v>22</v>
      </c>
      <c r="G19" s="4" t="s">
        <v>23</v>
      </c>
      <c r="H19" s="4" t="s">
        <v>24</v>
      </c>
      <c r="I19" s="4" t="s">
        <v>25</v>
      </c>
      <c r="J19" s="5" t="s">
        <v>25</v>
      </c>
      <c r="K19" s="5" t="s">
        <v>125</v>
      </c>
      <c r="L19" s="5" t="s">
        <v>126</v>
      </c>
      <c r="M19" s="5"/>
      <c r="N19" s="5" t="s">
        <v>127</v>
      </c>
      <c r="O19" s="5"/>
      <c r="P19" s="4" t="str">
        <f t="shared" si="0"/>
        <v>Outstanding</v>
      </c>
      <c r="Q19" s="13" t="s">
        <v>25</v>
      </c>
    </row>
    <row r="20" spans="1:17" ht="60" customHeight="1" x14ac:dyDescent="0.35">
      <c r="A20" s="11" t="s">
        <v>105</v>
      </c>
      <c r="B20" s="2" t="s">
        <v>128</v>
      </c>
      <c r="C20" s="1" t="s">
        <v>129</v>
      </c>
      <c r="D20" s="3" t="s">
        <v>33</v>
      </c>
      <c r="E20" s="3" t="s">
        <v>21</v>
      </c>
      <c r="F20" s="4" t="s">
        <v>22</v>
      </c>
      <c r="G20" s="4" t="s">
        <v>23</v>
      </c>
      <c r="H20" s="4" t="s">
        <v>24</v>
      </c>
      <c r="I20" s="4" t="s">
        <v>25</v>
      </c>
      <c r="J20" s="5" t="s">
        <v>25</v>
      </c>
      <c r="K20" s="5" t="s">
        <v>130</v>
      </c>
      <c r="L20" s="5" t="s">
        <v>131</v>
      </c>
      <c r="M20" s="5"/>
      <c r="N20" s="5" t="s">
        <v>132</v>
      </c>
      <c r="O20" s="5" t="s">
        <v>94</v>
      </c>
      <c r="P20" s="4" t="str">
        <f t="shared" si="0"/>
        <v>Outstanding</v>
      </c>
      <c r="Q20" s="13" t="s">
        <v>25</v>
      </c>
    </row>
    <row r="21" spans="1:17" ht="60" customHeight="1" x14ac:dyDescent="0.35">
      <c r="A21" s="11" t="s">
        <v>105</v>
      </c>
      <c r="B21" s="2" t="s">
        <v>133</v>
      </c>
      <c r="C21" s="1" t="s">
        <v>134</v>
      </c>
      <c r="D21" s="3" t="s">
        <v>20</v>
      </c>
      <c r="E21" s="3" t="s">
        <v>39</v>
      </c>
      <c r="F21" s="4" t="s">
        <v>22</v>
      </c>
      <c r="G21" s="4" t="s">
        <v>23</v>
      </c>
      <c r="H21" s="4" t="s">
        <v>24</v>
      </c>
      <c r="I21" s="4" t="s">
        <v>25</v>
      </c>
      <c r="J21" s="5" t="s">
        <v>25</v>
      </c>
      <c r="K21" s="5" t="s">
        <v>135</v>
      </c>
      <c r="L21" s="5" t="s">
        <v>136</v>
      </c>
      <c r="M21" s="5"/>
      <c r="N21" s="5" t="s">
        <v>137</v>
      </c>
      <c r="O21" s="5" t="s">
        <v>138</v>
      </c>
      <c r="P21" s="4" t="str">
        <f t="shared" si="0"/>
        <v>Outstanding</v>
      </c>
      <c r="Q21" s="13" t="s">
        <v>25</v>
      </c>
    </row>
    <row r="22" spans="1:17" ht="60" customHeight="1" x14ac:dyDescent="0.35">
      <c r="A22" s="11" t="s">
        <v>105</v>
      </c>
      <c r="B22" s="2" t="s">
        <v>139</v>
      </c>
      <c r="C22" s="1" t="s">
        <v>140</v>
      </c>
      <c r="D22" s="3" t="s">
        <v>20</v>
      </c>
      <c r="E22" s="3" t="s">
        <v>39</v>
      </c>
      <c r="F22" s="4" t="s">
        <v>22</v>
      </c>
      <c r="G22" s="4" t="s">
        <v>23</v>
      </c>
      <c r="H22" s="4" t="s">
        <v>24</v>
      </c>
      <c r="I22" s="4" t="s">
        <v>25</v>
      </c>
      <c r="J22" s="5" t="s">
        <v>25</v>
      </c>
      <c r="K22" s="5" t="s">
        <v>141</v>
      </c>
      <c r="L22" s="5" t="s">
        <v>142</v>
      </c>
      <c r="M22" s="5" t="s">
        <v>143</v>
      </c>
      <c r="N22" s="5" t="s">
        <v>144</v>
      </c>
      <c r="O22" s="5" t="s">
        <v>145</v>
      </c>
      <c r="P22" s="4" t="str">
        <f t="shared" si="0"/>
        <v>Outstanding</v>
      </c>
      <c r="Q22" s="13" t="s">
        <v>25</v>
      </c>
    </row>
    <row r="23" spans="1:17" ht="60" customHeight="1" x14ac:dyDescent="0.35">
      <c r="A23" s="11" t="s">
        <v>105</v>
      </c>
      <c r="B23" s="2" t="s">
        <v>146</v>
      </c>
      <c r="C23" s="1" t="s">
        <v>147</v>
      </c>
      <c r="D23" s="3" t="s">
        <v>33</v>
      </c>
      <c r="E23" s="3" t="s">
        <v>39</v>
      </c>
      <c r="F23" s="4" t="s">
        <v>22</v>
      </c>
      <c r="G23" s="4" t="s">
        <v>23</v>
      </c>
      <c r="H23" s="4" t="s">
        <v>24</v>
      </c>
      <c r="I23" s="4" t="s">
        <v>25</v>
      </c>
      <c r="J23" s="5" t="s">
        <v>25</v>
      </c>
      <c r="K23" s="5" t="s">
        <v>148</v>
      </c>
      <c r="L23" s="5" t="s">
        <v>149</v>
      </c>
      <c r="M23" s="5"/>
      <c r="N23" s="5" t="s">
        <v>150</v>
      </c>
      <c r="O23" s="5" t="s">
        <v>151</v>
      </c>
      <c r="P23" s="4" t="str">
        <f t="shared" si="0"/>
        <v>Outstanding</v>
      </c>
      <c r="Q23" s="13" t="s">
        <v>25</v>
      </c>
    </row>
    <row r="24" spans="1:17" ht="60" customHeight="1" x14ac:dyDescent="0.35">
      <c r="A24" s="11" t="s">
        <v>105</v>
      </c>
      <c r="B24" s="2" t="s">
        <v>152</v>
      </c>
      <c r="C24" s="1" t="s">
        <v>153</v>
      </c>
      <c r="D24" s="3" t="s">
        <v>33</v>
      </c>
      <c r="E24" s="3" t="s">
        <v>39</v>
      </c>
      <c r="F24" s="4" t="s">
        <v>22</v>
      </c>
      <c r="G24" s="4" t="s">
        <v>23</v>
      </c>
      <c r="H24" s="4" t="s">
        <v>24</v>
      </c>
      <c r="I24" s="4" t="s">
        <v>25</v>
      </c>
      <c r="J24" s="5" t="s">
        <v>25</v>
      </c>
      <c r="K24" s="5" t="s">
        <v>154</v>
      </c>
      <c r="L24" s="5" t="s">
        <v>155</v>
      </c>
      <c r="M24" s="5" t="s">
        <v>156</v>
      </c>
      <c r="N24" s="5" t="s">
        <v>157</v>
      </c>
      <c r="O24" s="5" t="s">
        <v>158</v>
      </c>
      <c r="P24" s="4" t="str">
        <f t="shared" si="0"/>
        <v>Outstanding</v>
      </c>
      <c r="Q24" s="13" t="s">
        <v>25</v>
      </c>
    </row>
    <row r="25" spans="1:17" ht="60" customHeight="1" x14ac:dyDescent="0.35">
      <c r="A25" s="11" t="s">
        <v>105</v>
      </c>
      <c r="B25" s="2" t="s">
        <v>159</v>
      </c>
      <c r="C25" s="1" t="s">
        <v>160</v>
      </c>
      <c r="D25" s="3" t="s">
        <v>33</v>
      </c>
      <c r="E25" s="3" t="s">
        <v>39</v>
      </c>
      <c r="F25" s="4" t="s">
        <v>22</v>
      </c>
      <c r="G25" s="4" t="s">
        <v>23</v>
      </c>
      <c r="H25" s="4" t="s">
        <v>24</v>
      </c>
      <c r="I25" s="4" t="s">
        <v>25</v>
      </c>
      <c r="J25" s="5" t="s">
        <v>25</v>
      </c>
      <c r="K25" s="5" t="s">
        <v>161</v>
      </c>
      <c r="L25" s="5" t="s">
        <v>162</v>
      </c>
      <c r="M25" s="5"/>
      <c r="N25" s="5" t="s">
        <v>163</v>
      </c>
      <c r="O25" s="5"/>
      <c r="P25" s="4" t="str">
        <f t="shared" si="0"/>
        <v>Outstanding</v>
      </c>
      <c r="Q25" s="13" t="s">
        <v>25</v>
      </c>
    </row>
    <row r="26" spans="1:17" ht="60" customHeight="1" x14ac:dyDescent="0.35">
      <c r="A26" s="11" t="s">
        <v>105</v>
      </c>
      <c r="B26" s="2" t="s">
        <v>164</v>
      </c>
      <c r="C26" s="1" t="s">
        <v>165</v>
      </c>
      <c r="D26" s="3" t="s">
        <v>33</v>
      </c>
      <c r="E26" s="3" t="s">
        <v>39</v>
      </c>
      <c r="F26" s="4" t="s">
        <v>22</v>
      </c>
      <c r="G26" s="4" t="s">
        <v>23</v>
      </c>
      <c r="H26" s="4" t="s">
        <v>24</v>
      </c>
      <c r="I26" s="4" t="s">
        <v>25</v>
      </c>
      <c r="J26" s="5" t="s">
        <v>25</v>
      </c>
      <c r="K26" s="5" t="s">
        <v>166</v>
      </c>
      <c r="L26" s="5" t="s">
        <v>167</v>
      </c>
      <c r="M26" s="5" t="s">
        <v>168</v>
      </c>
      <c r="N26" s="5" t="s">
        <v>169</v>
      </c>
      <c r="O26" s="5" t="s">
        <v>170</v>
      </c>
      <c r="P26" s="4" t="str">
        <f t="shared" si="0"/>
        <v>Outstanding</v>
      </c>
      <c r="Q26" s="13" t="s">
        <v>25</v>
      </c>
    </row>
    <row r="27" spans="1:17" ht="60" customHeight="1" x14ac:dyDescent="0.35">
      <c r="A27" s="11" t="s">
        <v>171</v>
      </c>
      <c r="B27" s="2" t="s">
        <v>172</v>
      </c>
      <c r="C27" s="1" t="s">
        <v>173</v>
      </c>
      <c r="D27" s="3" t="s">
        <v>33</v>
      </c>
      <c r="E27" s="3" t="s">
        <v>21</v>
      </c>
      <c r="F27" s="4" t="s">
        <v>22</v>
      </c>
      <c r="G27" s="4" t="s">
        <v>23</v>
      </c>
      <c r="H27" s="4" t="s">
        <v>24</v>
      </c>
      <c r="I27" s="4" t="s">
        <v>25</v>
      </c>
      <c r="J27" s="5" t="s">
        <v>25</v>
      </c>
      <c r="K27" s="5" t="s">
        <v>174</v>
      </c>
      <c r="L27" s="5" t="s">
        <v>175</v>
      </c>
      <c r="M27" s="5"/>
      <c r="N27" s="5" t="s">
        <v>176</v>
      </c>
      <c r="O27" s="5"/>
      <c r="P27" s="4" t="str">
        <f t="shared" si="0"/>
        <v>Outstanding</v>
      </c>
      <c r="Q27" s="13" t="s">
        <v>25</v>
      </c>
    </row>
    <row r="28" spans="1:17" ht="60" customHeight="1" x14ac:dyDescent="0.35">
      <c r="A28" s="11" t="s">
        <v>171</v>
      </c>
      <c r="B28" s="2" t="s">
        <v>177</v>
      </c>
      <c r="C28" s="1" t="s">
        <v>178</v>
      </c>
      <c r="D28" s="3" t="s">
        <v>33</v>
      </c>
      <c r="E28" s="3" t="s">
        <v>21</v>
      </c>
      <c r="F28" s="4" t="s">
        <v>22</v>
      </c>
      <c r="G28" s="4" t="s">
        <v>23</v>
      </c>
      <c r="H28" s="4" t="s">
        <v>24</v>
      </c>
      <c r="I28" s="4" t="s">
        <v>25</v>
      </c>
      <c r="J28" s="5" t="s">
        <v>25</v>
      </c>
      <c r="K28" s="5" t="s">
        <v>179</v>
      </c>
      <c r="L28" s="5" t="s">
        <v>180</v>
      </c>
      <c r="M28" s="5" t="s">
        <v>181</v>
      </c>
      <c r="N28" s="5" t="s">
        <v>182</v>
      </c>
      <c r="O28" s="5"/>
      <c r="P28" s="4" t="str">
        <f t="shared" si="0"/>
        <v>Outstanding</v>
      </c>
      <c r="Q28" s="13" t="s">
        <v>25</v>
      </c>
    </row>
    <row r="29" spans="1:17" ht="60" customHeight="1" x14ac:dyDescent="0.35">
      <c r="A29" s="11" t="s">
        <v>171</v>
      </c>
      <c r="B29" s="2" t="s">
        <v>183</v>
      </c>
      <c r="C29" s="1" t="s">
        <v>184</v>
      </c>
      <c r="D29" s="3" t="s">
        <v>33</v>
      </c>
      <c r="E29" s="3" t="s">
        <v>21</v>
      </c>
      <c r="F29" s="4" t="s">
        <v>22</v>
      </c>
      <c r="G29" s="4" t="s">
        <v>23</v>
      </c>
      <c r="H29" s="4" t="s">
        <v>24</v>
      </c>
      <c r="I29" s="4" t="s">
        <v>25</v>
      </c>
      <c r="J29" s="5" t="s">
        <v>25</v>
      </c>
      <c r="K29" s="5" t="s">
        <v>185</v>
      </c>
      <c r="L29" s="5" t="s">
        <v>186</v>
      </c>
      <c r="M29" s="5" t="s">
        <v>187</v>
      </c>
      <c r="N29" s="5" t="s">
        <v>188</v>
      </c>
      <c r="O29" s="5"/>
      <c r="P29" s="4" t="str">
        <f t="shared" si="0"/>
        <v>Outstanding</v>
      </c>
      <c r="Q29" s="13" t="s">
        <v>25</v>
      </c>
    </row>
    <row r="30" spans="1:17" ht="60" customHeight="1" x14ac:dyDescent="0.35">
      <c r="A30" s="11" t="s">
        <v>171</v>
      </c>
      <c r="B30" s="2" t="s">
        <v>189</v>
      </c>
      <c r="C30" s="1" t="s">
        <v>190</v>
      </c>
      <c r="D30" s="3" t="s">
        <v>33</v>
      </c>
      <c r="E30" s="3" t="s">
        <v>21</v>
      </c>
      <c r="F30" s="4" t="s">
        <v>22</v>
      </c>
      <c r="G30" s="4" t="s">
        <v>23</v>
      </c>
      <c r="H30" s="4" t="s">
        <v>24</v>
      </c>
      <c r="I30" s="4" t="s">
        <v>25</v>
      </c>
      <c r="J30" s="5" t="s">
        <v>25</v>
      </c>
      <c r="K30" s="5" t="s">
        <v>191</v>
      </c>
      <c r="L30" s="5" t="s">
        <v>192</v>
      </c>
      <c r="M30" s="5" t="s">
        <v>193</v>
      </c>
      <c r="N30" s="5" t="s">
        <v>194</v>
      </c>
      <c r="O30" s="5" t="s">
        <v>195</v>
      </c>
      <c r="P30" s="4" t="str">
        <f t="shared" si="0"/>
        <v>Outstanding</v>
      </c>
      <c r="Q30" s="13" t="s">
        <v>25</v>
      </c>
    </row>
    <row r="31" spans="1:17" ht="60" customHeight="1" x14ac:dyDescent="0.35">
      <c r="A31" s="11" t="s">
        <v>171</v>
      </c>
      <c r="B31" s="2" t="s">
        <v>196</v>
      </c>
      <c r="C31" s="1" t="s">
        <v>197</v>
      </c>
      <c r="D31" s="3" t="s">
        <v>33</v>
      </c>
      <c r="E31" s="3" t="s">
        <v>21</v>
      </c>
      <c r="F31" s="4" t="s">
        <v>22</v>
      </c>
      <c r="G31" s="4" t="s">
        <v>23</v>
      </c>
      <c r="H31" s="4" t="s">
        <v>24</v>
      </c>
      <c r="I31" s="4" t="s">
        <v>25</v>
      </c>
      <c r="J31" s="5" t="s">
        <v>25</v>
      </c>
      <c r="K31" s="5" t="s">
        <v>179</v>
      </c>
      <c r="L31" s="5" t="s">
        <v>198</v>
      </c>
      <c r="M31" s="5" t="s">
        <v>199</v>
      </c>
      <c r="N31" s="5" t="s">
        <v>200</v>
      </c>
      <c r="O31" s="5" t="s">
        <v>201</v>
      </c>
      <c r="P31" s="4" t="str">
        <f t="shared" si="0"/>
        <v>Outstanding</v>
      </c>
      <c r="Q31" s="13" t="s">
        <v>25</v>
      </c>
    </row>
    <row r="32" spans="1:17" ht="60" customHeight="1" x14ac:dyDescent="0.35">
      <c r="A32" s="11" t="s">
        <v>171</v>
      </c>
      <c r="B32" s="2" t="s">
        <v>202</v>
      </c>
      <c r="C32" s="1" t="s">
        <v>203</v>
      </c>
      <c r="D32" s="3" t="s">
        <v>33</v>
      </c>
      <c r="E32" s="3" t="s">
        <v>21</v>
      </c>
      <c r="F32" s="4" t="s">
        <v>22</v>
      </c>
      <c r="G32" s="4" t="s">
        <v>23</v>
      </c>
      <c r="H32" s="4" t="s">
        <v>24</v>
      </c>
      <c r="I32" s="4" t="s">
        <v>25</v>
      </c>
      <c r="J32" s="5" t="s">
        <v>25</v>
      </c>
      <c r="K32" s="5" t="s">
        <v>204</v>
      </c>
      <c r="L32" s="5" t="s">
        <v>205</v>
      </c>
      <c r="M32" s="5" t="s">
        <v>206</v>
      </c>
      <c r="N32" s="5" t="s">
        <v>207</v>
      </c>
      <c r="O32" s="5" t="s">
        <v>208</v>
      </c>
      <c r="P32" s="4" t="str">
        <f t="shared" si="0"/>
        <v>Outstanding</v>
      </c>
      <c r="Q32" s="13" t="s">
        <v>25</v>
      </c>
    </row>
    <row r="33" spans="1:17" ht="60" customHeight="1" x14ac:dyDescent="0.35">
      <c r="A33" s="11" t="s">
        <v>171</v>
      </c>
      <c r="B33" s="2" t="s">
        <v>209</v>
      </c>
      <c r="C33" s="1" t="s">
        <v>210</v>
      </c>
      <c r="D33" s="3" t="s">
        <v>33</v>
      </c>
      <c r="E33" s="3" t="s">
        <v>21</v>
      </c>
      <c r="F33" s="4" t="s">
        <v>22</v>
      </c>
      <c r="G33" s="4" t="s">
        <v>23</v>
      </c>
      <c r="H33" s="4" t="s">
        <v>24</v>
      </c>
      <c r="I33" s="4" t="s">
        <v>25</v>
      </c>
      <c r="J33" s="5" t="s">
        <v>25</v>
      </c>
      <c r="K33" s="5" t="s">
        <v>211</v>
      </c>
      <c r="L33" s="5" t="s">
        <v>212</v>
      </c>
      <c r="M33" s="5" t="s">
        <v>213</v>
      </c>
      <c r="N33" s="5" t="s">
        <v>214</v>
      </c>
      <c r="O33" s="5"/>
      <c r="P33" s="4" t="str">
        <f t="shared" si="0"/>
        <v>Outstanding</v>
      </c>
      <c r="Q33" s="13" t="s">
        <v>25</v>
      </c>
    </row>
    <row r="34" spans="1:17" ht="60" customHeight="1" x14ac:dyDescent="0.35">
      <c r="A34" s="11" t="s">
        <v>171</v>
      </c>
      <c r="B34" s="2" t="s">
        <v>215</v>
      </c>
      <c r="C34" s="1" t="s">
        <v>216</v>
      </c>
      <c r="D34" s="3" t="s">
        <v>33</v>
      </c>
      <c r="E34" s="3" t="s">
        <v>21</v>
      </c>
      <c r="F34" s="4" t="s">
        <v>22</v>
      </c>
      <c r="G34" s="4" t="s">
        <v>23</v>
      </c>
      <c r="H34" s="4" t="s">
        <v>24</v>
      </c>
      <c r="I34" s="4" t="s">
        <v>25</v>
      </c>
      <c r="J34" s="5" t="s">
        <v>25</v>
      </c>
      <c r="K34" s="5" t="s">
        <v>217</v>
      </c>
      <c r="L34" s="5" t="s">
        <v>218</v>
      </c>
      <c r="M34" s="5" t="s">
        <v>219</v>
      </c>
      <c r="N34" s="5" t="s">
        <v>220</v>
      </c>
      <c r="O34" s="5"/>
      <c r="P34" s="4" t="str">
        <f t="shared" si="0"/>
        <v>Outstanding</v>
      </c>
      <c r="Q34" s="13" t="s">
        <v>25</v>
      </c>
    </row>
    <row r="35" spans="1:17" ht="60" customHeight="1" x14ac:dyDescent="0.35">
      <c r="A35" s="11" t="s">
        <v>171</v>
      </c>
      <c r="B35" s="2" t="s">
        <v>221</v>
      </c>
      <c r="C35" s="1" t="s">
        <v>222</v>
      </c>
      <c r="D35" s="3" t="s">
        <v>33</v>
      </c>
      <c r="E35" s="3" t="s">
        <v>21</v>
      </c>
      <c r="F35" s="4" t="s">
        <v>22</v>
      </c>
      <c r="G35" s="4" t="s">
        <v>23</v>
      </c>
      <c r="H35" s="4" t="s">
        <v>24</v>
      </c>
      <c r="I35" s="4" t="s">
        <v>25</v>
      </c>
      <c r="J35" s="5" t="s">
        <v>25</v>
      </c>
      <c r="K35" s="5" t="s">
        <v>223</v>
      </c>
      <c r="L35" s="5" t="s">
        <v>224</v>
      </c>
      <c r="M35" s="5" t="s">
        <v>225</v>
      </c>
      <c r="N35" s="5" t="s">
        <v>226</v>
      </c>
      <c r="O35" s="5"/>
      <c r="P35" s="4" t="str">
        <f t="shared" si="0"/>
        <v>Outstanding</v>
      </c>
      <c r="Q35" s="13" t="s">
        <v>25</v>
      </c>
    </row>
    <row r="36" spans="1:17" ht="60" customHeight="1" x14ac:dyDescent="0.35">
      <c r="A36" s="11" t="s">
        <v>171</v>
      </c>
      <c r="B36" s="2" t="s">
        <v>227</v>
      </c>
      <c r="C36" s="1" t="s">
        <v>228</v>
      </c>
      <c r="D36" s="3" t="s">
        <v>33</v>
      </c>
      <c r="E36" s="3" t="s">
        <v>21</v>
      </c>
      <c r="F36" s="4" t="s">
        <v>22</v>
      </c>
      <c r="G36" s="4" t="s">
        <v>23</v>
      </c>
      <c r="H36" s="4" t="s">
        <v>24</v>
      </c>
      <c r="I36" s="4" t="s">
        <v>25</v>
      </c>
      <c r="J36" s="5" t="s">
        <v>25</v>
      </c>
      <c r="K36" s="5" t="s">
        <v>229</v>
      </c>
      <c r="L36" s="5" t="s">
        <v>230</v>
      </c>
      <c r="M36" s="5"/>
      <c r="N36" s="5" t="s">
        <v>231</v>
      </c>
      <c r="O36" s="5"/>
      <c r="P36" s="4" t="str">
        <f t="shared" si="0"/>
        <v>Outstanding</v>
      </c>
      <c r="Q36" s="13" t="s">
        <v>25</v>
      </c>
    </row>
    <row r="37" spans="1:17" ht="60" customHeight="1" x14ac:dyDescent="0.35">
      <c r="A37" s="11" t="s">
        <v>232</v>
      </c>
      <c r="B37" s="2" t="s">
        <v>233</v>
      </c>
      <c r="C37" s="1" t="s">
        <v>234</v>
      </c>
      <c r="D37" s="3" t="s">
        <v>20</v>
      </c>
      <c r="E37" s="3" t="s">
        <v>21</v>
      </c>
      <c r="F37" s="4" t="s">
        <v>22</v>
      </c>
      <c r="G37" s="4" t="s">
        <v>23</v>
      </c>
      <c r="H37" s="4" t="s">
        <v>24</v>
      </c>
      <c r="I37" s="4" t="s">
        <v>25</v>
      </c>
      <c r="J37" s="5" t="s">
        <v>25</v>
      </c>
      <c r="K37" s="5" t="s">
        <v>235</v>
      </c>
      <c r="L37" s="5" t="s">
        <v>236</v>
      </c>
      <c r="M37" s="5" t="s">
        <v>237</v>
      </c>
      <c r="N37" s="5" t="s">
        <v>238</v>
      </c>
      <c r="O37" s="5"/>
      <c r="P37" s="4" t="str">
        <f t="shared" si="0"/>
        <v>Outstanding</v>
      </c>
      <c r="Q37" s="13" t="s">
        <v>25</v>
      </c>
    </row>
    <row r="38" spans="1:17" ht="60" customHeight="1" x14ac:dyDescent="0.35">
      <c r="A38" s="11" t="s">
        <v>232</v>
      </c>
      <c r="B38" s="2" t="s">
        <v>239</v>
      </c>
      <c r="C38" s="1" t="s">
        <v>240</v>
      </c>
      <c r="D38" s="3" t="s">
        <v>33</v>
      </c>
      <c r="E38" s="3" t="s">
        <v>21</v>
      </c>
      <c r="F38" s="4" t="s">
        <v>22</v>
      </c>
      <c r="G38" s="4" t="s">
        <v>23</v>
      </c>
      <c r="H38" s="4" t="s">
        <v>24</v>
      </c>
      <c r="I38" s="4" t="s">
        <v>25</v>
      </c>
      <c r="J38" s="5" t="s">
        <v>25</v>
      </c>
      <c r="K38" s="5" t="s">
        <v>241</v>
      </c>
      <c r="L38" s="5" t="s">
        <v>242</v>
      </c>
      <c r="M38" s="5"/>
      <c r="N38" s="5" t="s">
        <v>243</v>
      </c>
      <c r="O38" s="5" t="s">
        <v>244</v>
      </c>
      <c r="P38" s="4" t="str">
        <f t="shared" si="0"/>
        <v>Outstanding</v>
      </c>
      <c r="Q38" s="13" t="s">
        <v>25</v>
      </c>
    </row>
    <row r="39" spans="1:17" ht="60" customHeight="1" x14ac:dyDescent="0.35">
      <c r="A39" s="11" t="s">
        <v>232</v>
      </c>
      <c r="B39" s="2" t="s">
        <v>245</v>
      </c>
      <c r="C39" s="1" t="s">
        <v>246</v>
      </c>
      <c r="D39" s="3" t="s">
        <v>33</v>
      </c>
      <c r="E39" s="3" t="s">
        <v>39</v>
      </c>
      <c r="F39" s="4" t="s">
        <v>22</v>
      </c>
      <c r="G39" s="4" t="s">
        <v>23</v>
      </c>
      <c r="H39" s="4" t="s">
        <v>24</v>
      </c>
      <c r="I39" s="4" t="s">
        <v>25</v>
      </c>
      <c r="J39" s="5" t="s">
        <v>25</v>
      </c>
      <c r="K39" s="5" t="s">
        <v>247</v>
      </c>
      <c r="L39" s="5" t="s">
        <v>248</v>
      </c>
      <c r="M39" s="5"/>
      <c r="N39" s="5" t="s">
        <v>249</v>
      </c>
      <c r="O39" s="5" t="s">
        <v>250</v>
      </c>
      <c r="P39" s="4" t="str">
        <f t="shared" si="0"/>
        <v>Outstanding</v>
      </c>
      <c r="Q39" s="13" t="s">
        <v>25</v>
      </c>
    </row>
    <row r="40" spans="1:17" ht="60" customHeight="1" x14ac:dyDescent="0.35">
      <c r="A40" s="11" t="s">
        <v>232</v>
      </c>
      <c r="B40" s="2" t="s">
        <v>251</v>
      </c>
      <c r="C40" s="1" t="s">
        <v>252</v>
      </c>
      <c r="D40" s="3" t="s">
        <v>33</v>
      </c>
      <c r="E40" s="3" t="s">
        <v>21</v>
      </c>
      <c r="F40" s="4" t="s">
        <v>22</v>
      </c>
      <c r="G40" s="4" t="s">
        <v>23</v>
      </c>
      <c r="H40" s="4" t="s">
        <v>24</v>
      </c>
      <c r="I40" s="4" t="s">
        <v>25</v>
      </c>
      <c r="J40" s="5" t="s">
        <v>25</v>
      </c>
      <c r="K40" s="5" t="s">
        <v>253</v>
      </c>
      <c r="L40" s="5" t="s">
        <v>254</v>
      </c>
      <c r="M40" s="5" t="s">
        <v>255</v>
      </c>
      <c r="N40" s="5" t="s">
        <v>256</v>
      </c>
      <c r="O40" s="5" t="s">
        <v>257</v>
      </c>
      <c r="P40" s="4" t="str">
        <f t="shared" si="0"/>
        <v>Outstanding</v>
      </c>
      <c r="Q40" s="13" t="s">
        <v>25</v>
      </c>
    </row>
    <row r="41" spans="1:17" ht="60" customHeight="1" x14ac:dyDescent="0.35">
      <c r="A41" s="11" t="s">
        <v>232</v>
      </c>
      <c r="B41" s="2" t="s">
        <v>258</v>
      </c>
      <c r="C41" s="1" t="s">
        <v>259</v>
      </c>
      <c r="D41" s="3" t="s">
        <v>33</v>
      </c>
      <c r="E41" s="3" t="s">
        <v>21</v>
      </c>
      <c r="F41" s="4" t="s">
        <v>22</v>
      </c>
      <c r="G41" s="4" t="s">
        <v>23</v>
      </c>
      <c r="H41" s="4" t="s">
        <v>24</v>
      </c>
      <c r="I41" s="4" t="s">
        <v>25</v>
      </c>
      <c r="J41" s="5" t="s">
        <v>25</v>
      </c>
      <c r="K41" s="5" t="s">
        <v>260</v>
      </c>
      <c r="L41" s="5" t="s">
        <v>261</v>
      </c>
      <c r="M41" s="5"/>
      <c r="N41" s="5" t="s">
        <v>262</v>
      </c>
      <c r="O41" s="5"/>
      <c r="P41" s="4" t="str">
        <f t="shared" si="0"/>
        <v>Outstanding</v>
      </c>
      <c r="Q41" s="13" t="s">
        <v>25</v>
      </c>
    </row>
    <row r="42" spans="1:17" ht="60" customHeight="1" x14ac:dyDescent="0.35">
      <c r="A42" s="11" t="s">
        <v>232</v>
      </c>
      <c r="B42" s="2" t="s">
        <v>263</v>
      </c>
      <c r="C42" s="1" t="s">
        <v>264</v>
      </c>
      <c r="D42" s="3" t="s">
        <v>33</v>
      </c>
      <c r="E42" s="3" t="s">
        <v>21</v>
      </c>
      <c r="F42" s="4" t="s">
        <v>22</v>
      </c>
      <c r="G42" s="4" t="s">
        <v>23</v>
      </c>
      <c r="H42" s="4" t="s">
        <v>24</v>
      </c>
      <c r="I42" s="4" t="s">
        <v>25</v>
      </c>
      <c r="J42" s="5" t="s">
        <v>25</v>
      </c>
      <c r="K42" s="5" t="s">
        <v>265</v>
      </c>
      <c r="L42" s="5" t="s">
        <v>266</v>
      </c>
      <c r="M42" s="5"/>
      <c r="N42" s="5" t="s">
        <v>267</v>
      </c>
      <c r="O42" s="5"/>
      <c r="P42" s="4" t="str">
        <f t="shared" si="0"/>
        <v>Outstanding</v>
      </c>
      <c r="Q42" s="13" t="s">
        <v>25</v>
      </c>
    </row>
    <row r="43" spans="1:17" ht="60" customHeight="1" x14ac:dyDescent="0.35">
      <c r="A43" s="11" t="s">
        <v>232</v>
      </c>
      <c r="B43" s="2" t="s">
        <v>268</v>
      </c>
      <c r="C43" s="1" t="s">
        <v>269</v>
      </c>
      <c r="D43" s="3" t="s">
        <v>33</v>
      </c>
      <c r="E43" s="3" t="s">
        <v>21</v>
      </c>
      <c r="F43" s="4" t="s">
        <v>22</v>
      </c>
      <c r="G43" s="4" t="s">
        <v>23</v>
      </c>
      <c r="H43" s="4" t="s">
        <v>24</v>
      </c>
      <c r="I43" s="4" t="s">
        <v>25</v>
      </c>
      <c r="J43" s="5" t="s">
        <v>25</v>
      </c>
      <c r="K43" s="5" t="s">
        <v>270</v>
      </c>
      <c r="L43" s="5" t="s">
        <v>271</v>
      </c>
      <c r="M43" s="5" t="s">
        <v>272</v>
      </c>
      <c r="N43" s="5" t="s">
        <v>273</v>
      </c>
      <c r="O43" s="5" t="s">
        <v>274</v>
      </c>
      <c r="P43" s="4" t="str">
        <f t="shared" si="0"/>
        <v>Outstanding</v>
      </c>
      <c r="Q43" s="13" t="s">
        <v>25</v>
      </c>
    </row>
    <row r="44" spans="1:17" ht="60" customHeight="1" x14ac:dyDescent="0.35">
      <c r="A44" s="11" t="s">
        <v>232</v>
      </c>
      <c r="B44" s="2" t="s">
        <v>275</v>
      </c>
      <c r="C44" s="1" t="s">
        <v>276</v>
      </c>
      <c r="D44" s="3" t="s">
        <v>33</v>
      </c>
      <c r="E44" s="3" t="s">
        <v>39</v>
      </c>
      <c r="F44" s="4" t="s">
        <v>22</v>
      </c>
      <c r="G44" s="4" t="s">
        <v>23</v>
      </c>
      <c r="H44" s="4" t="s">
        <v>24</v>
      </c>
      <c r="I44" s="4" t="s">
        <v>25</v>
      </c>
      <c r="J44" s="5" t="s">
        <v>25</v>
      </c>
      <c r="K44" s="5" t="s">
        <v>277</v>
      </c>
      <c r="L44" s="5" t="s">
        <v>278</v>
      </c>
      <c r="M44" s="5" t="s">
        <v>279</v>
      </c>
      <c r="N44" s="5" t="s">
        <v>280</v>
      </c>
      <c r="O44" s="5" t="s">
        <v>281</v>
      </c>
      <c r="P44" s="4" t="str">
        <f t="shared" si="0"/>
        <v>Outstanding</v>
      </c>
      <c r="Q44" s="13" t="s">
        <v>25</v>
      </c>
    </row>
    <row r="45" spans="1:17" ht="60" customHeight="1" x14ac:dyDescent="0.35">
      <c r="A45" s="11" t="s">
        <v>232</v>
      </c>
      <c r="B45" s="2" t="s">
        <v>282</v>
      </c>
      <c r="C45" s="1" t="s">
        <v>283</v>
      </c>
      <c r="D45" s="3" t="s">
        <v>33</v>
      </c>
      <c r="E45" s="3" t="s">
        <v>39</v>
      </c>
      <c r="F45" s="4" t="s">
        <v>22</v>
      </c>
      <c r="G45" s="4" t="s">
        <v>23</v>
      </c>
      <c r="H45" s="4" t="s">
        <v>24</v>
      </c>
      <c r="I45" s="4" t="s">
        <v>25</v>
      </c>
      <c r="J45" s="5" t="s">
        <v>25</v>
      </c>
      <c r="K45" s="5" t="s">
        <v>284</v>
      </c>
      <c r="L45" s="5" t="s">
        <v>285</v>
      </c>
      <c r="M45" s="5"/>
      <c r="N45" s="5" t="s">
        <v>286</v>
      </c>
      <c r="O45" s="5" t="s">
        <v>287</v>
      </c>
      <c r="P45" s="4" t="str">
        <f t="shared" si="0"/>
        <v>Outstanding</v>
      </c>
      <c r="Q45" s="13" t="s">
        <v>25</v>
      </c>
    </row>
    <row r="46" spans="1:17" ht="60" customHeight="1" x14ac:dyDescent="0.35">
      <c r="A46" s="11" t="s">
        <v>288</v>
      </c>
      <c r="B46" s="2" t="s">
        <v>289</v>
      </c>
      <c r="C46" s="1" t="s">
        <v>290</v>
      </c>
      <c r="D46" s="3" t="s">
        <v>20</v>
      </c>
      <c r="E46" s="3" t="s">
        <v>21</v>
      </c>
      <c r="F46" s="4" t="s">
        <v>22</v>
      </c>
      <c r="G46" s="4" t="s">
        <v>23</v>
      </c>
      <c r="H46" s="4" t="s">
        <v>24</v>
      </c>
      <c r="I46" s="4" t="s">
        <v>25</v>
      </c>
      <c r="J46" s="5" t="s">
        <v>25</v>
      </c>
      <c r="K46" s="5" t="s">
        <v>291</v>
      </c>
      <c r="L46" s="5" t="s">
        <v>292</v>
      </c>
      <c r="M46" s="5"/>
      <c r="N46" s="5" t="s">
        <v>293</v>
      </c>
      <c r="O46" s="5"/>
      <c r="P46" s="4" t="str">
        <f t="shared" si="0"/>
        <v>Outstanding</v>
      </c>
      <c r="Q46" s="13" t="s">
        <v>25</v>
      </c>
    </row>
    <row r="47" spans="1:17" ht="60" customHeight="1" x14ac:dyDescent="0.35">
      <c r="A47" s="11" t="s">
        <v>288</v>
      </c>
      <c r="B47" s="2" t="s">
        <v>294</v>
      </c>
      <c r="C47" s="1" t="s">
        <v>295</v>
      </c>
      <c r="D47" s="3" t="s">
        <v>20</v>
      </c>
      <c r="E47" s="3" t="s">
        <v>21</v>
      </c>
      <c r="F47" s="4" t="s">
        <v>22</v>
      </c>
      <c r="G47" s="4" t="s">
        <v>23</v>
      </c>
      <c r="H47" s="4" t="s">
        <v>24</v>
      </c>
      <c r="I47" s="4" t="s">
        <v>25</v>
      </c>
      <c r="J47" s="5" t="s">
        <v>25</v>
      </c>
      <c r="K47" s="5" t="s">
        <v>296</v>
      </c>
      <c r="L47" s="5" t="s">
        <v>297</v>
      </c>
      <c r="M47" s="5"/>
      <c r="N47" s="5" t="s">
        <v>298</v>
      </c>
      <c r="O47" s="5"/>
      <c r="P47" s="4" t="str">
        <f t="shared" si="0"/>
        <v>Outstanding</v>
      </c>
      <c r="Q47" s="13" t="s">
        <v>25</v>
      </c>
    </row>
    <row r="48" spans="1:17" ht="60" customHeight="1" x14ac:dyDescent="0.35">
      <c r="A48" s="11" t="s">
        <v>288</v>
      </c>
      <c r="B48" s="2" t="s">
        <v>299</v>
      </c>
      <c r="C48" s="1" t="s">
        <v>300</v>
      </c>
      <c r="D48" s="3" t="s">
        <v>20</v>
      </c>
      <c r="E48" s="3" t="s">
        <v>39</v>
      </c>
      <c r="F48" s="4" t="s">
        <v>22</v>
      </c>
      <c r="G48" s="4" t="s">
        <v>23</v>
      </c>
      <c r="H48" s="4" t="s">
        <v>24</v>
      </c>
      <c r="I48" s="4" t="s">
        <v>25</v>
      </c>
      <c r="J48" s="5" t="s">
        <v>25</v>
      </c>
      <c r="K48" s="5" t="s">
        <v>301</v>
      </c>
      <c r="L48" s="5" t="s">
        <v>302</v>
      </c>
      <c r="M48" s="5" t="s">
        <v>303</v>
      </c>
      <c r="N48" s="5" t="s">
        <v>304</v>
      </c>
      <c r="O48" s="5"/>
      <c r="P48" s="4" t="str">
        <f t="shared" si="0"/>
        <v>Outstanding</v>
      </c>
      <c r="Q48" s="13" t="s">
        <v>25</v>
      </c>
    </row>
    <row r="49" spans="1:17" ht="60" customHeight="1" x14ac:dyDescent="0.35">
      <c r="A49" s="11" t="s">
        <v>288</v>
      </c>
      <c r="B49" s="2" t="s">
        <v>305</v>
      </c>
      <c r="C49" s="1" t="s">
        <v>306</v>
      </c>
      <c r="D49" s="3" t="s">
        <v>20</v>
      </c>
      <c r="E49" s="3" t="s">
        <v>21</v>
      </c>
      <c r="F49" s="4" t="s">
        <v>22</v>
      </c>
      <c r="G49" s="4" t="s">
        <v>23</v>
      </c>
      <c r="H49" s="4" t="s">
        <v>24</v>
      </c>
      <c r="I49" s="4" t="s">
        <v>25</v>
      </c>
      <c r="J49" s="5" t="s">
        <v>25</v>
      </c>
      <c r="K49" s="5" t="s">
        <v>307</v>
      </c>
      <c r="L49" s="5" t="s">
        <v>308</v>
      </c>
      <c r="M49" s="5" t="s">
        <v>309</v>
      </c>
      <c r="N49" s="5" t="s">
        <v>310</v>
      </c>
      <c r="O49" s="5"/>
      <c r="P49" s="4" t="str">
        <f t="shared" si="0"/>
        <v>Outstanding</v>
      </c>
      <c r="Q49" s="13" t="s">
        <v>25</v>
      </c>
    </row>
    <row r="50" spans="1:17" ht="60" customHeight="1" x14ac:dyDescent="0.35">
      <c r="A50" s="11" t="s">
        <v>288</v>
      </c>
      <c r="B50" s="2" t="s">
        <v>311</v>
      </c>
      <c r="C50" s="1" t="s">
        <v>312</v>
      </c>
      <c r="D50" s="3" t="s">
        <v>20</v>
      </c>
      <c r="E50" s="3" t="s">
        <v>21</v>
      </c>
      <c r="F50" s="4" t="s">
        <v>22</v>
      </c>
      <c r="G50" s="4" t="s">
        <v>23</v>
      </c>
      <c r="H50" s="4" t="s">
        <v>24</v>
      </c>
      <c r="I50" s="4" t="s">
        <v>25</v>
      </c>
      <c r="J50" s="5" t="s">
        <v>25</v>
      </c>
      <c r="K50" s="5" t="s">
        <v>313</v>
      </c>
      <c r="L50" s="5" t="s">
        <v>314</v>
      </c>
      <c r="M50" s="5"/>
      <c r="N50" s="5" t="s">
        <v>315</v>
      </c>
      <c r="O50" s="5"/>
      <c r="P50" s="4" t="str">
        <f t="shared" si="0"/>
        <v>Outstanding</v>
      </c>
      <c r="Q50" s="13" t="s">
        <v>25</v>
      </c>
    </row>
    <row r="51" spans="1:17" ht="60" customHeight="1" x14ac:dyDescent="0.35">
      <c r="A51" s="11" t="s">
        <v>288</v>
      </c>
      <c r="B51" s="2" t="s">
        <v>316</v>
      </c>
      <c r="C51" s="1" t="s">
        <v>317</v>
      </c>
      <c r="D51" s="3" t="s">
        <v>20</v>
      </c>
      <c r="E51" s="3" t="s">
        <v>21</v>
      </c>
      <c r="F51" s="4" t="s">
        <v>22</v>
      </c>
      <c r="G51" s="4" t="s">
        <v>23</v>
      </c>
      <c r="H51" s="4" t="s">
        <v>24</v>
      </c>
      <c r="I51" s="4" t="s">
        <v>25</v>
      </c>
      <c r="J51" s="5" t="s">
        <v>25</v>
      </c>
      <c r="K51" s="5" t="s">
        <v>318</v>
      </c>
      <c r="L51" s="5" t="s">
        <v>319</v>
      </c>
      <c r="M51" s="5" t="s">
        <v>320</v>
      </c>
      <c r="N51" s="5" t="s">
        <v>321</v>
      </c>
      <c r="O51" s="5"/>
      <c r="P51" s="4" t="str">
        <f t="shared" si="0"/>
        <v>Outstanding</v>
      </c>
      <c r="Q51" s="13" t="s">
        <v>25</v>
      </c>
    </row>
    <row r="52" spans="1:17" ht="60" customHeight="1" x14ac:dyDescent="0.35">
      <c r="A52" s="11" t="s">
        <v>288</v>
      </c>
      <c r="B52" s="2" t="s">
        <v>322</v>
      </c>
      <c r="C52" s="1" t="s">
        <v>323</v>
      </c>
      <c r="D52" s="3" t="s">
        <v>20</v>
      </c>
      <c r="E52" s="3" t="s">
        <v>21</v>
      </c>
      <c r="F52" s="4" t="s">
        <v>22</v>
      </c>
      <c r="G52" s="4" t="s">
        <v>23</v>
      </c>
      <c r="H52" s="4" t="s">
        <v>24</v>
      </c>
      <c r="I52" s="4" t="s">
        <v>25</v>
      </c>
      <c r="J52" s="5" t="s">
        <v>25</v>
      </c>
      <c r="K52" s="5" t="s">
        <v>324</v>
      </c>
      <c r="L52" s="5" t="s">
        <v>325</v>
      </c>
      <c r="M52" s="5"/>
      <c r="N52" s="5" t="s">
        <v>326</v>
      </c>
      <c r="O52" s="5"/>
      <c r="P52" s="4" t="str">
        <f t="shared" si="0"/>
        <v>Outstanding</v>
      </c>
      <c r="Q52" s="13" t="s">
        <v>25</v>
      </c>
    </row>
    <row r="53" spans="1:17" ht="60" customHeight="1" x14ac:dyDescent="0.35">
      <c r="A53" s="11" t="s">
        <v>288</v>
      </c>
      <c r="B53" s="2" t="s">
        <v>327</v>
      </c>
      <c r="C53" s="1" t="s">
        <v>328</v>
      </c>
      <c r="D53" s="3" t="s">
        <v>20</v>
      </c>
      <c r="E53" s="3" t="s">
        <v>21</v>
      </c>
      <c r="F53" s="4" t="s">
        <v>22</v>
      </c>
      <c r="G53" s="4" t="s">
        <v>23</v>
      </c>
      <c r="H53" s="4" t="s">
        <v>24</v>
      </c>
      <c r="I53" s="4" t="s">
        <v>25</v>
      </c>
      <c r="J53" s="5" t="s">
        <v>25</v>
      </c>
      <c r="K53" s="5" t="s">
        <v>329</v>
      </c>
      <c r="L53" s="5" t="s">
        <v>330</v>
      </c>
      <c r="M53" s="5"/>
      <c r="N53" s="5" t="s">
        <v>331</v>
      </c>
      <c r="O53" s="5"/>
      <c r="P53" s="4" t="str">
        <f t="shared" si="0"/>
        <v>Outstanding</v>
      </c>
      <c r="Q53" s="13" t="s">
        <v>25</v>
      </c>
    </row>
    <row r="54" spans="1:17" ht="60" customHeight="1" x14ac:dyDescent="0.35">
      <c r="A54" s="11" t="s">
        <v>288</v>
      </c>
      <c r="B54" s="2" t="s">
        <v>332</v>
      </c>
      <c r="C54" s="1" t="s">
        <v>333</v>
      </c>
      <c r="D54" s="3" t="s">
        <v>20</v>
      </c>
      <c r="E54" s="3" t="s">
        <v>21</v>
      </c>
      <c r="F54" s="4" t="s">
        <v>22</v>
      </c>
      <c r="G54" s="4" t="s">
        <v>23</v>
      </c>
      <c r="H54" s="4" t="s">
        <v>24</v>
      </c>
      <c r="I54" s="4" t="s">
        <v>25</v>
      </c>
      <c r="J54" s="5" t="s">
        <v>25</v>
      </c>
      <c r="K54" s="5" t="s">
        <v>334</v>
      </c>
      <c r="L54" s="5" t="s">
        <v>335</v>
      </c>
      <c r="M54" s="5"/>
      <c r="N54" s="5" t="s">
        <v>336</v>
      </c>
      <c r="O54" s="5"/>
      <c r="P54" s="4" t="str">
        <f t="shared" si="0"/>
        <v>Outstanding</v>
      </c>
      <c r="Q54" s="13" t="s">
        <v>25</v>
      </c>
    </row>
    <row r="55" spans="1:17" ht="60" customHeight="1" x14ac:dyDescent="0.35">
      <c r="A55" s="11" t="s">
        <v>288</v>
      </c>
      <c r="B55" s="2" t="s">
        <v>337</v>
      </c>
      <c r="C55" s="1" t="s">
        <v>338</v>
      </c>
      <c r="D55" s="3" t="s">
        <v>20</v>
      </c>
      <c r="E55" s="3" t="s">
        <v>21</v>
      </c>
      <c r="F55" s="4" t="s">
        <v>22</v>
      </c>
      <c r="G55" s="4" t="s">
        <v>23</v>
      </c>
      <c r="H55" s="4" t="s">
        <v>24</v>
      </c>
      <c r="I55" s="4" t="s">
        <v>25</v>
      </c>
      <c r="J55" s="5" t="s">
        <v>25</v>
      </c>
      <c r="K55" s="5" t="s">
        <v>339</v>
      </c>
      <c r="L55" s="5" t="s">
        <v>340</v>
      </c>
      <c r="M55" s="5"/>
      <c r="N55" s="5" t="s">
        <v>341</v>
      </c>
      <c r="O55" s="5"/>
      <c r="P55" s="4" t="str">
        <f t="shared" si="0"/>
        <v>Outstanding</v>
      </c>
      <c r="Q55" s="13" t="s">
        <v>25</v>
      </c>
    </row>
    <row r="56" spans="1:17" ht="60" customHeight="1" x14ac:dyDescent="0.35">
      <c r="A56" s="11" t="s">
        <v>342</v>
      </c>
      <c r="B56" s="2" t="s">
        <v>343</v>
      </c>
      <c r="C56" s="1" t="s">
        <v>344</v>
      </c>
      <c r="D56" s="3" t="s">
        <v>33</v>
      </c>
      <c r="E56" s="3" t="s">
        <v>21</v>
      </c>
      <c r="F56" s="4" t="s">
        <v>22</v>
      </c>
      <c r="G56" s="4" t="s">
        <v>23</v>
      </c>
      <c r="H56" s="4" t="s">
        <v>24</v>
      </c>
      <c r="I56" s="4" t="s">
        <v>25</v>
      </c>
      <c r="J56" s="5" t="s">
        <v>25</v>
      </c>
      <c r="K56" s="5" t="s">
        <v>345</v>
      </c>
      <c r="L56" s="5" t="s">
        <v>346</v>
      </c>
      <c r="M56" s="5"/>
      <c r="N56" s="5" t="s">
        <v>347</v>
      </c>
      <c r="O56" s="5" t="s">
        <v>348</v>
      </c>
      <c r="P56" s="4" t="str">
        <f t="shared" si="0"/>
        <v>Outstanding</v>
      </c>
      <c r="Q56" s="13" t="s">
        <v>25</v>
      </c>
    </row>
    <row r="57" spans="1:17" ht="60" customHeight="1" x14ac:dyDescent="0.35">
      <c r="A57" s="11" t="s">
        <v>342</v>
      </c>
      <c r="B57" s="2" t="s">
        <v>349</v>
      </c>
      <c r="C57" s="1" t="s">
        <v>350</v>
      </c>
      <c r="D57" s="3" t="s">
        <v>33</v>
      </c>
      <c r="E57" s="3" t="s">
        <v>21</v>
      </c>
      <c r="F57" s="4" t="s">
        <v>22</v>
      </c>
      <c r="G57" s="4" t="s">
        <v>23</v>
      </c>
      <c r="H57" s="4" t="s">
        <v>24</v>
      </c>
      <c r="I57" s="4" t="s">
        <v>25</v>
      </c>
      <c r="J57" s="5" t="s">
        <v>25</v>
      </c>
      <c r="K57" s="5" t="s">
        <v>351</v>
      </c>
      <c r="L57" s="5" t="s">
        <v>352</v>
      </c>
      <c r="M57" s="5"/>
      <c r="N57" s="5" t="s">
        <v>353</v>
      </c>
      <c r="O57" s="5"/>
      <c r="P57" s="4" t="str">
        <f t="shared" si="0"/>
        <v>Outstanding</v>
      </c>
      <c r="Q57" s="13" t="s">
        <v>25</v>
      </c>
    </row>
    <row r="58" spans="1:17" ht="60" customHeight="1" x14ac:dyDescent="0.35">
      <c r="A58" s="11" t="s">
        <v>342</v>
      </c>
      <c r="B58" s="2" t="s">
        <v>354</v>
      </c>
      <c r="C58" s="1" t="s">
        <v>355</v>
      </c>
      <c r="D58" s="3" t="s">
        <v>33</v>
      </c>
      <c r="E58" s="3" t="s">
        <v>39</v>
      </c>
      <c r="F58" s="4" t="s">
        <v>22</v>
      </c>
      <c r="G58" s="4" t="s">
        <v>23</v>
      </c>
      <c r="H58" s="4" t="s">
        <v>24</v>
      </c>
      <c r="I58" s="4" t="s">
        <v>25</v>
      </c>
      <c r="J58" s="5" t="s">
        <v>25</v>
      </c>
      <c r="K58" s="5" t="s">
        <v>356</v>
      </c>
      <c r="L58" s="5" t="s">
        <v>357</v>
      </c>
      <c r="M58" s="5"/>
      <c r="N58" s="5" t="s">
        <v>358</v>
      </c>
      <c r="O58" s="5" t="s">
        <v>359</v>
      </c>
      <c r="P58" s="4" t="str">
        <f t="shared" si="0"/>
        <v>Outstanding</v>
      </c>
      <c r="Q58" s="13" t="s">
        <v>25</v>
      </c>
    </row>
    <row r="59" spans="1:17" ht="60" customHeight="1" x14ac:dyDescent="0.35">
      <c r="A59" s="11" t="s">
        <v>342</v>
      </c>
      <c r="B59" s="2" t="s">
        <v>360</v>
      </c>
      <c r="C59" s="1" t="s">
        <v>361</v>
      </c>
      <c r="D59" s="3" t="s">
        <v>33</v>
      </c>
      <c r="E59" s="3" t="s">
        <v>39</v>
      </c>
      <c r="F59" s="4" t="s">
        <v>22</v>
      </c>
      <c r="G59" s="4" t="s">
        <v>23</v>
      </c>
      <c r="H59" s="4" t="s">
        <v>24</v>
      </c>
      <c r="I59" s="4" t="s">
        <v>25</v>
      </c>
      <c r="J59" s="5" t="s">
        <v>25</v>
      </c>
      <c r="K59" s="5" t="s">
        <v>362</v>
      </c>
      <c r="L59" s="5" t="s">
        <v>363</v>
      </c>
      <c r="M59" s="5"/>
      <c r="N59" s="5" t="s">
        <v>364</v>
      </c>
      <c r="O59" s="5"/>
      <c r="P59" s="4" t="str">
        <f t="shared" si="0"/>
        <v>Outstanding</v>
      </c>
      <c r="Q59" s="13" t="s">
        <v>25</v>
      </c>
    </row>
    <row r="60" spans="1:17" ht="60" customHeight="1" x14ac:dyDescent="0.35">
      <c r="A60" s="11" t="s">
        <v>342</v>
      </c>
      <c r="B60" s="2" t="s">
        <v>365</v>
      </c>
      <c r="C60" s="1" t="s">
        <v>366</v>
      </c>
      <c r="D60" s="3" t="s">
        <v>33</v>
      </c>
      <c r="E60" s="3" t="s">
        <v>21</v>
      </c>
      <c r="F60" s="4" t="s">
        <v>22</v>
      </c>
      <c r="G60" s="4" t="s">
        <v>23</v>
      </c>
      <c r="H60" s="4" t="s">
        <v>24</v>
      </c>
      <c r="I60" s="4" t="s">
        <v>25</v>
      </c>
      <c r="J60" s="5" t="s">
        <v>25</v>
      </c>
      <c r="K60" s="5" t="s">
        <v>367</v>
      </c>
      <c r="L60" s="5" t="s">
        <v>368</v>
      </c>
      <c r="M60" s="5" t="s">
        <v>369</v>
      </c>
      <c r="N60" s="5" t="s">
        <v>370</v>
      </c>
      <c r="O60" s="5"/>
      <c r="P60" s="4" t="str">
        <f t="shared" si="0"/>
        <v>Outstanding</v>
      </c>
      <c r="Q60" s="13" t="s">
        <v>25</v>
      </c>
    </row>
    <row r="61" spans="1:17" ht="60" customHeight="1" x14ac:dyDescent="0.35">
      <c r="A61" s="11" t="s">
        <v>342</v>
      </c>
      <c r="B61" s="2" t="s">
        <v>371</v>
      </c>
      <c r="C61" s="1" t="s">
        <v>372</v>
      </c>
      <c r="D61" s="3" t="s">
        <v>33</v>
      </c>
      <c r="E61" s="3" t="s">
        <v>39</v>
      </c>
      <c r="F61" s="4" t="s">
        <v>22</v>
      </c>
      <c r="G61" s="4" t="s">
        <v>23</v>
      </c>
      <c r="H61" s="4" t="s">
        <v>24</v>
      </c>
      <c r="I61" s="4" t="s">
        <v>25</v>
      </c>
      <c r="J61" s="5" t="s">
        <v>25</v>
      </c>
      <c r="K61" s="5" t="s">
        <v>373</v>
      </c>
      <c r="L61" s="5" t="s">
        <v>374</v>
      </c>
      <c r="M61" s="5"/>
      <c r="N61" s="5" t="s">
        <v>375</v>
      </c>
      <c r="O61" s="5" t="s">
        <v>376</v>
      </c>
      <c r="P61" s="4" t="str">
        <f t="shared" si="0"/>
        <v>Outstanding</v>
      </c>
      <c r="Q61" s="13" t="s">
        <v>25</v>
      </c>
    </row>
    <row r="62" spans="1:17" ht="60" customHeight="1" x14ac:dyDescent="0.35">
      <c r="A62" s="11" t="s">
        <v>377</v>
      </c>
      <c r="B62" s="2" t="s">
        <v>378</v>
      </c>
      <c r="C62" s="1" t="s">
        <v>379</v>
      </c>
      <c r="D62" s="3" t="s">
        <v>33</v>
      </c>
      <c r="E62" s="3" t="s">
        <v>21</v>
      </c>
      <c r="F62" s="4" t="s">
        <v>22</v>
      </c>
      <c r="G62" s="4" t="s">
        <v>23</v>
      </c>
      <c r="H62" s="4" t="s">
        <v>24</v>
      </c>
      <c r="I62" s="4" t="s">
        <v>25</v>
      </c>
      <c r="J62" s="5" t="s">
        <v>25</v>
      </c>
      <c r="K62" s="5" t="s">
        <v>380</v>
      </c>
      <c r="L62" s="5" t="s">
        <v>381</v>
      </c>
      <c r="M62" s="5"/>
      <c r="N62" s="5" t="s">
        <v>382</v>
      </c>
      <c r="O62" s="5" t="s">
        <v>383</v>
      </c>
      <c r="P62" s="4" t="str">
        <f t="shared" si="0"/>
        <v>Outstanding</v>
      </c>
      <c r="Q62" s="13" t="s">
        <v>25</v>
      </c>
    </row>
    <row r="63" spans="1:17" ht="60" customHeight="1" x14ac:dyDescent="0.35">
      <c r="A63" s="11" t="s">
        <v>377</v>
      </c>
      <c r="B63" s="2" t="s">
        <v>384</v>
      </c>
      <c r="C63" s="1" t="s">
        <v>385</v>
      </c>
      <c r="D63" s="3" t="s">
        <v>33</v>
      </c>
      <c r="E63" s="3" t="s">
        <v>21</v>
      </c>
      <c r="F63" s="4" t="s">
        <v>22</v>
      </c>
      <c r="G63" s="4" t="s">
        <v>23</v>
      </c>
      <c r="H63" s="4" t="s">
        <v>24</v>
      </c>
      <c r="I63" s="4" t="s">
        <v>25</v>
      </c>
      <c r="J63" s="5" t="s">
        <v>25</v>
      </c>
      <c r="K63" s="5" t="s">
        <v>386</v>
      </c>
      <c r="L63" s="5" t="s">
        <v>387</v>
      </c>
      <c r="M63" s="5" t="s">
        <v>388</v>
      </c>
      <c r="N63" s="5" t="s">
        <v>389</v>
      </c>
      <c r="O63" s="5"/>
      <c r="P63" s="4" t="str">
        <f t="shared" si="0"/>
        <v>Outstanding</v>
      </c>
      <c r="Q63" s="13" t="s">
        <v>25</v>
      </c>
    </row>
    <row r="64" spans="1:17" ht="60" customHeight="1" x14ac:dyDescent="0.35">
      <c r="A64" s="11" t="s">
        <v>377</v>
      </c>
      <c r="B64" s="2" t="s">
        <v>390</v>
      </c>
      <c r="C64" s="1" t="s">
        <v>391</v>
      </c>
      <c r="D64" s="3" t="s">
        <v>33</v>
      </c>
      <c r="E64" s="3" t="s">
        <v>21</v>
      </c>
      <c r="F64" s="4" t="s">
        <v>22</v>
      </c>
      <c r="G64" s="4" t="s">
        <v>23</v>
      </c>
      <c r="H64" s="4" t="s">
        <v>24</v>
      </c>
      <c r="I64" s="4" t="s">
        <v>25</v>
      </c>
      <c r="J64" s="5" t="s">
        <v>25</v>
      </c>
      <c r="K64" s="5" t="s">
        <v>392</v>
      </c>
      <c r="L64" s="5" t="s">
        <v>393</v>
      </c>
      <c r="M64" s="5" t="s">
        <v>394</v>
      </c>
      <c r="N64" s="5" t="s">
        <v>395</v>
      </c>
      <c r="O64" s="5" t="s">
        <v>396</v>
      </c>
      <c r="P64" s="4" t="str">
        <f t="shared" si="0"/>
        <v>Outstanding</v>
      </c>
      <c r="Q64" s="13" t="s">
        <v>25</v>
      </c>
    </row>
    <row r="65" spans="1:17" ht="60" customHeight="1" x14ac:dyDescent="0.35">
      <c r="A65" s="11" t="s">
        <v>377</v>
      </c>
      <c r="B65" s="2" t="s">
        <v>397</v>
      </c>
      <c r="C65" s="1" t="s">
        <v>398</v>
      </c>
      <c r="D65" s="3" t="s">
        <v>33</v>
      </c>
      <c r="E65" s="3" t="s">
        <v>21</v>
      </c>
      <c r="F65" s="4" t="s">
        <v>22</v>
      </c>
      <c r="G65" s="4" t="s">
        <v>23</v>
      </c>
      <c r="H65" s="4" t="s">
        <v>24</v>
      </c>
      <c r="I65" s="4" t="s">
        <v>25</v>
      </c>
      <c r="J65" s="5" t="s">
        <v>25</v>
      </c>
      <c r="K65" s="5" t="s">
        <v>399</v>
      </c>
      <c r="L65" s="5" t="s">
        <v>400</v>
      </c>
      <c r="M65" s="5" t="s">
        <v>401</v>
      </c>
      <c r="N65" s="5" t="s">
        <v>402</v>
      </c>
      <c r="O65" s="5" t="s">
        <v>403</v>
      </c>
      <c r="P65" s="4" t="str">
        <f t="shared" si="0"/>
        <v>Outstanding</v>
      </c>
      <c r="Q65" s="13" t="s">
        <v>25</v>
      </c>
    </row>
    <row r="66" spans="1:17" ht="60" customHeight="1" x14ac:dyDescent="0.35">
      <c r="A66" s="11" t="s">
        <v>377</v>
      </c>
      <c r="B66" s="2" t="s">
        <v>404</v>
      </c>
      <c r="C66" s="1" t="s">
        <v>405</v>
      </c>
      <c r="D66" s="3" t="s">
        <v>33</v>
      </c>
      <c r="E66" s="3" t="s">
        <v>21</v>
      </c>
      <c r="F66" s="4" t="s">
        <v>22</v>
      </c>
      <c r="G66" s="4" t="s">
        <v>23</v>
      </c>
      <c r="H66" s="4" t="s">
        <v>24</v>
      </c>
      <c r="I66" s="4" t="s">
        <v>25</v>
      </c>
      <c r="J66" s="5" t="s">
        <v>25</v>
      </c>
      <c r="K66" s="5" t="s">
        <v>406</v>
      </c>
      <c r="L66" s="5" t="s">
        <v>407</v>
      </c>
      <c r="M66" s="5"/>
      <c r="N66" s="5" t="s">
        <v>408</v>
      </c>
      <c r="O66" s="5"/>
      <c r="P66" s="4" t="str">
        <f t="shared" si="0"/>
        <v>Outstanding</v>
      </c>
      <c r="Q66" s="13" t="s">
        <v>25</v>
      </c>
    </row>
    <row r="67" spans="1:17" ht="60" customHeight="1" x14ac:dyDescent="0.35">
      <c r="A67" s="11" t="s">
        <v>377</v>
      </c>
      <c r="B67" s="2" t="s">
        <v>409</v>
      </c>
      <c r="C67" s="1" t="s">
        <v>410</v>
      </c>
      <c r="D67" s="3" t="s">
        <v>33</v>
      </c>
      <c r="E67" s="3" t="s">
        <v>21</v>
      </c>
      <c r="F67" s="4" t="s">
        <v>22</v>
      </c>
      <c r="G67" s="4" t="s">
        <v>23</v>
      </c>
      <c r="H67" s="4" t="s">
        <v>24</v>
      </c>
      <c r="I67" s="4" t="s">
        <v>25</v>
      </c>
      <c r="J67" s="5" t="s">
        <v>25</v>
      </c>
      <c r="K67" s="5" t="s">
        <v>411</v>
      </c>
      <c r="L67" s="5" t="s">
        <v>412</v>
      </c>
      <c r="M67" s="5" t="s">
        <v>413</v>
      </c>
      <c r="N67" s="5" t="s">
        <v>414</v>
      </c>
      <c r="O67" s="5"/>
      <c r="P67" s="4" t="str">
        <f t="shared" si="0"/>
        <v>Outstanding</v>
      </c>
      <c r="Q67" s="13" t="s">
        <v>25</v>
      </c>
    </row>
    <row r="68" spans="1:17" ht="60" customHeight="1" x14ac:dyDescent="0.35">
      <c r="A68" s="11" t="s">
        <v>377</v>
      </c>
      <c r="B68" s="2" t="s">
        <v>415</v>
      </c>
      <c r="C68" s="1" t="s">
        <v>416</v>
      </c>
      <c r="D68" s="3" t="s">
        <v>20</v>
      </c>
      <c r="E68" s="3" t="s">
        <v>21</v>
      </c>
      <c r="F68" s="4" t="s">
        <v>22</v>
      </c>
      <c r="G68" s="4" t="s">
        <v>23</v>
      </c>
      <c r="H68" s="4" t="s">
        <v>24</v>
      </c>
      <c r="I68" s="4" t="s">
        <v>25</v>
      </c>
      <c r="J68" s="5" t="s">
        <v>25</v>
      </c>
      <c r="K68" s="5" t="s">
        <v>417</v>
      </c>
      <c r="L68" s="5" t="s">
        <v>418</v>
      </c>
      <c r="M68" s="5" t="s">
        <v>419</v>
      </c>
      <c r="N68" s="5" t="s">
        <v>420</v>
      </c>
      <c r="O68" s="5" t="s">
        <v>421</v>
      </c>
      <c r="P68" s="4" t="str">
        <f t="shared" si="0"/>
        <v>Outstanding</v>
      </c>
      <c r="Q68" s="13" t="s">
        <v>25</v>
      </c>
    </row>
    <row r="69" spans="1:17" ht="60" customHeight="1" x14ac:dyDescent="0.35">
      <c r="A69" s="11" t="s">
        <v>422</v>
      </c>
      <c r="B69" s="2" t="s">
        <v>423</v>
      </c>
      <c r="C69" s="1" t="s">
        <v>424</v>
      </c>
      <c r="D69" s="3" t="s">
        <v>33</v>
      </c>
      <c r="E69" s="3" t="s">
        <v>21</v>
      </c>
      <c r="F69" s="4" t="s">
        <v>22</v>
      </c>
      <c r="G69" s="4" t="s">
        <v>23</v>
      </c>
      <c r="H69" s="4" t="s">
        <v>24</v>
      </c>
      <c r="I69" s="4" t="s">
        <v>25</v>
      </c>
      <c r="J69" s="5" t="s">
        <v>25</v>
      </c>
      <c r="K69" s="5" t="s">
        <v>425</v>
      </c>
      <c r="L69" s="5" t="s">
        <v>426</v>
      </c>
      <c r="M69" s="5" t="s">
        <v>427</v>
      </c>
      <c r="N69" s="5" t="s">
        <v>428</v>
      </c>
      <c r="O69" s="5" t="s">
        <v>429</v>
      </c>
      <c r="P69" s="4" t="str">
        <f t="shared" si="0"/>
        <v>Outstanding</v>
      </c>
      <c r="Q69" s="13" t="s">
        <v>25</v>
      </c>
    </row>
    <row r="70" spans="1:17" ht="60" customHeight="1" x14ac:dyDescent="0.35">
      <c r="A70" s="11" t="s">
        <v>422</v>
      </c>
      <c r="B70" s="2" t="s">
        <v>430</v>
      </c>
      <c r="C70" s="1" t="s">
        <v>431</v>
      </c>
      <c r="D70" s="3" t="s">
        <v>33</v>
      </c>
      <c r="E70" s="3" t="s">
        <v>21</v>
      </c>
      <c r="F70" s="4" t="s">
        <v>22</v>
      </c>
      <c r="G70" s="4" t="s">
        <v>23</v>
      </c>
      <c r="H70" s="4" t="s">
        <v>24</v>
      </c>
      <c r="I70" s="4" t="s">
        <v>25</v>
      </c>
      <c r="J70" s="5" t="s">
        <v>25</v>
      </c>
      <c r="K70" s="5" t="s">
        <v>432</v>
      </c>
      <c r="L70" s="5" t="s">
        <v>433</v>
      </c>
      <c r="M70" s="5" t="s">
        <v>434</v>
      </c>
      <c r="N70" s="5" t="s">
        <v>435</v>
      </c>
      <c r="O70" s="5" t="s">
        <v>436</v>
      </c>
      <c r="P70" s="4" t="str">
        <f t="shared" si="0"/>
        <v>Outstanding</v>
      </c>
      <c r="Q70" s="13" t="s">
        <v>25</v>
      </c>
    </row>
    <row r="71" spans="1:17" ht="60" customHeight="1" x14ac:dyDescent="0.35">
      <c r="A71" s="11" t="s">
        <v>422</v>
      </c>
      <c r="B71" s="2" t="s">
        <v>437</v>
      </c>
      <c r="C71" s="1" t="s">
        <v>438</v>
      </c>
      <c r="D71" s="3" t="s">
        <v>20</v>
      </c>
      <c r="E71" s="3" t="s">
        <v>21</v>
      </c>
      <c r="F71" s="4" t="s">
        <v>22</v>
      </c>
      <c r="G71" s="4" t="s">
        <v>23</v>
      </c>
      <c r="H71" s="4" t="s">
        <v>24</v>
      </c>
      <c r="I71" s="4" t="s">
        <v>25</v>
      </c>
      <c r="J71" s="5" t="s">
        <v>25</v>
      </c>
      <c r="K71" s="5" t="s">
        <v>439</v>
      </c>
      <c r="L71" s="5" t="s">
        <v>440</v>
      </c>
      <c r="M71" s="5"/>
      <c r="N71" s="5" t="s">
        <v>441</v>
      </c>
      <c r="O71" s="5" t="s">
        <v>442</v>
      </c>
      <c r="P71" s="4" t="str">
        <f t="shared" si="0"/>
        <v>Outstanding</v>
      </c>
      <c r="Q71" s="13" t="s">
        <v>25</v>
      </c>
    </row>
    <row r="72" spans="1:17" ht="60" customHeight="1" x14ac:dyDescent="0.35">
      <c r="A72" s="11" t="s">
        <v>443</v>
      </c>
      <c r="B72" s="2" t="s">
        <v>444</v>
      </c>
      <c r="C72" s="1" t="s">
        <v>445</v>
      </c>
      <c r="D72" s="3" t="s">
        <v>20</v>
      </c>
      <c r="E72" s="3" t="s">
        <v>21</v>
      </c>
      <c r="F72" s="4" t="s">
        <v>22</v>
      </c>
      <c r="G72" s="4" t="s">
        <v>23</v>
      </c>
      <c r="H72" s="4" t="s">
        <v>24</v>
      </c>
      <c r="I72" s="4" t="s">
        <v>25</v>
      </c>
      <c r="J72" s="5" t="s">
        <v>25</v>
      </c>
      <c r="K72" s="5" t="s">
        <v>446</v>
      </c>
      <c r="L72" s="5" t="s">
        <v>447</v>
      </c>
      <c r="M72" s="5" t="s">
        <v>448</v>
      </c>
      <c r="N72" s="5" t="s">
        <v>449</v>
      </c>
      <c r="O72" s="5" t="s">
        <v>450</v>
      </c>
      <c r="P72" s="4" t="str">
        <f t="shared" si="0"/>
        <v>Outstanding</v>
      </c>
      <c r="Q72" s="13" t="s">
        <v>25</v>
      </c>
    </row>
    <row r="73" spans="1:17" ht="60" customHeight="1" x14ac:dyDescent="0.35">
      <c r="A73" s="11" t="s">
        <v>443</v>
      </c>
      <c r="B73" s="2" t="s">
        <v>451</v>
      </c>
      <c r="C73" s="1" t="s">
        <v>452</v>
      </c>
      <c r="D73" s="3" t="s">
        <v>33</v>
      </c>
      <c r="E73" s="3" t="s">
        <v>21</v>
      </c>
      <c r="F73" s="4" t="s">
        <v>22</v>
      </c>
      <c r="G73" s="4" t="s">
        <v>23</v>
      </c>
      <c r="H73" s="4" t="s">
        <v>24</v>
      </c>
      <c r="I73" s="4" t="s">
        <v>25</v>
      </c>
      <c r="J73" s="5" t="s">
        <v>25</v>
      </c>
      <c r="K73" s="5" t="s">
        <v>453</v>
      </c>
      <c r="L73" s="5" t="s">
        <v>454</v>
      </c>
      <c r="M73" s="5" t="s">
        <v>455</v>
      </c>
      <c r="N73" s="5" t="s">
        <v>456</v>
      </c>
      <c r="O73" s="5" t="s">
        <v>457</v>
      </c>
      <c r="P73" s="4" t="str">
        <f t="shared" si="0"/>
        <v>Outstanding</v>
      </c>
      <c r="Q73" s="13" t="s">
        <v>25</v>
      </c>
    </row>
    <row r="74" spans="1:17" ht="60" customHeight="1" x14ac:dyDescent="0.35">
      <c r="A74" s="11" t="s">
        <v>443</v>
      </c>
      <c r="B74" s="2" t="s">
        <v>458</v>
      </c>
      <c r="C74" s="1" t="s">
        <v>459</v>
      </c>
      <c r="D74" s="3" t="s">
        <v>33</v>
      </c>
      <c r="E74" s="3" t="s">
        <v>21</v>
      </c>
      <c r="F74" s="4" t="s">
        <v>22</v>
      </c>
      <c r="G74" s="4" t="s">
        <v>23</v>
      </c>
      <c r="H74" s="4" t="s">
        <v>24</v>
      </c>
      <c r="I74" s="4" t="s">
        <v>25</v>
      </c>
      <c r="J74" s="5" t="s">
        <v>25</v>
      </c>
      <c r="K74" s="5" t="s">
        <v>460</v>
      </c>
      <c r="L74" s="5" t="s">
        <v>461</v>
      </c>
      <c r="M74" s="5" t="s">
        <v>309</v>
      </c>
      <c r="N74" s="5" t="s">
        <v>462</v>
      </c>
      <c r="O74" s="5"/>
      <c r="P74" s="4" t="str">
        <f t="shared" si="0"/>
        <v>Outstanding</v>
      </c>
      <c r="Q74" s="13" t="s">
        <v>25</v>
      </c>
    </row>
    <row r="75" spans="1:17" ht="60" customHeight="1" x14ac:dyDescent="0.35">
      <c r="A75" s="11" t="s">
        <v>443</v>
      </c>
      <c r="B75" s="2" t="s">
        <v>463</v>
      </c>
      <c r="C75" s="1" t="s">
        <v>464</v>
      </c>
      <c r="D75" s="3" t="s">
        <v>20</v>
      </c>
      <c r="E75" s="3" t="s">
        <v>39</v>
      </c>
      <c r="F75" s="4" t="s">
        <v>22</v>
      </c>
      <c r="G75" s="4" t="s">
        <v>23</v>
      </c>
      <c r="H75" s="4" t="s">
        <v>24</v>
      </c>
      <c r="I75" s="4" t="s">
        <v>25</v>
      </c>
      <c r="J75" s="5" t="s">
        <v>25</v>
      </c>
      <c r="K75" s="5" t="s">
        <v>465</v>
      </c>
      <c r="L75" s="5" t="s">
        <v>466</v>
      </c>
      <c r="M75" s="5" t="s">
        <v>467</v>
      </c>
      <c r="N75" s="5" t="s">
        <v>468</v>
      </c>
      <c r="O75" s="5" t="s">
        <v>469</v>
      </c>
      <c r="P75" s="4" t="str">
        <f t="shared" si="0"/>
        <v>Outstanding</v>
      </c>
      <c r="Q75" s="13" t="s">
        <v>25</v>
      </c>
    </row>
    <row r="76" spans="1:17" ht="60" customHeight="1" x14ac:dyDescent="0.35">
      <c r="A76" s="12" t="s">
        <v>443</v>
      </c>
      <c r="B76" s="6" t="s">
        <v>470</v>
      </c>
      <c r="C76" s="7" t="s">
        <v>471</v>
      </c>
      <c r="D76" s="8" t="s">
        <v>20</v>
      </c>
      <c r="E76" s="8" t="s">
        <v>21</v>
      </c>
      <c r="F76" s="9" t="s">
        <v>22</v>
      </c>
      <c r="G76" s="9" t="s">
        <v>23</v>
      </c>
      <c r="H76" s="9" t="s">
        <v>24</v>
      </c>
      <c r="I76" s="9" t="s">
        <v>25</v>
      </c>
      <c r="J76" s="10" t="s">
        <v>25</v>
      </c>
      <c r="K76" s="10" t="s">
        <v>472</v>
      </c>
      <c r="L76" s="10" t="s">
        <v>473</v>
      </c>
      <c r="M76" s="10" t="s">
        <v>474</v>
      </c>
      <c r="N76" s="10" t="s">
        <v>475</v>
      </c>
      <c r="O76" s="10" t="s">
        <v>457</v>
      </c>
      <c r="P76" s="9" t="str">
        <f t="shared" si="0"/>
        <v>Outstanding</v>
      </c>
      <c r="Q76" s="14" t="s">
        <v>25</v>
      </c>
    </row>
    <row r="80" spans="1:17" ht="32" customHeight="1" x14ac:dyDescent="0.35">
      <c r="A80" s="232" t="s">
        <v>476</v>
      </c>
      <c r="B80" s="232"/>
      <c r="C80" s="232"/>
      <c r="D80" s="232"/>
    </row>
  </sheetData>
  <mergeCells count="1">
    <mergeCell ref="A80:D80"/>
  </mergeCells>
  <conditionalFormatting sqref="F2:F76">
    <cfRule type="cellIs" dxfId="58" priority="1" operator="equal">
      <formula>"Must"</formula>
    </cfRule>
    <cfRule type="cellIs" dxfId="57" priority="2" operator="equal">
      <formula>"Should"</formula>
    </cfRule>
    <cfRule type="cellIs" dxfId="56" priority="3" operator="equal">
      <formula>"Could"</formula>
    </cfRule>
    <cfRule type="cellIs" dxfId="55" priority="4" operator="equal">
      <formula>"Won't"</formula>
    </cfRule>
  </conditionalFormatting>
  <conditionalFormatting sqref="G2:G76">
    <cfRule type="cellIs" dxfId="54" priority="5" operator="equal">
      <formula>"Low"</formula>
    </cfRule>
    <cfRule type="cellIs" dxfId="53" priority="6" operator="equal">
      <formula>"Medium"</formula>
    </cfRule>
    <cfRule type="cellIs" dxfId="52" priority="7" operator="equal">
      <formula>"High"</formula>
    </cfRule>
  </conditionalFormatting>
  <conditionalFormatting sqref="I2:I76">
    <cfRule type="cellIs" dxfId="51" priority="8" operator="equal">
      <formula>"Implemented"</formula>
    </cfRule>
    <cfRule type="cellIs" dxfId="50" priority="9" operator="equal">
      <formula>"Compensated"</formula>
    </cfRule>
    <cfRule type="cellIs" dxfId="49" priority="10" operator="equal">
      <formula>"Testing"</formula>
    </cfRule>
    <cfRule type="cellIs" dxfId="48" priority="11" operator="equal">
      <formula>"Failed"</formula>
    </cfRule>
    <cfRule type="cellIs" dxfId="47" priority="12" operator="equal">
      <formula>"Risk Accepted"</formula>
    </cfRule>
    <cfRule type="cellIs" dxfId="46" priority="13" operator="equal">
      <formula>"N/A"</formula>
    </cfRule>
  </conditionalFormatting>
  <dataValidations count="4">
    <dataValidation type="list" showErrorMessage="1" errorTitle="Invalid Value" error="Please select a value from the list: Must, Should, Could, Won't, Unassigned." sqref="F2:F76" xr:uid="{00000000-0002-0000-0200-000000000000}">
      <formula1>"Must,Should,Could,Won't,Unassigned"</formula1>
    </dataValidation>
    <dataValidation type="list" showErrorMessage="1" errorTitle="Invalid Value" error="Please select a value from the list: Low, Medium, High, Unassessed." sqref="G2:G76" xr:uid="{00000000-0002-0000-0200-000001000000}">
      <formula1>"Low,Medium,High,Unassessed"</formula1>
    </dataValidation>
    <dataValidation type="list" showErrorMessage="1" errorTitle="Invalid Value" error="Please select a value from the list: Phase1, Phase2, Phase3, Phase4, Phase5, Pending." sqref="H2:H7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6" xr:uid="{00000000-0002-0000-0200-000003000000}">
      <formula1>"Implemented,Testing,Failed,Compensated,Risk Accepted,N/A"</formula1>
    </dataValidation>
  </dataValidations>
  <hyperlinks>
    <hyperlink ref="A8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49" t="s">
        <v>628</v>
      </c>
      <c r="C2" s="249" t="s">
        <v>628</v>
      </c>
      <c r="D2" s="249" t="s">
        <v>628</v>
      </c>
      <c r="E2" s="249" t="s">
        <v>628</v>
      </c>
      <c r="F2" s="249" t="s">
        <v>628</v>
      </c>
      <c r="G2" s="249" t="s">
        <v>628</v>
      </c>
      <c r="H2" s="253" t="s">
        <v>629</v>
      </c>
      <c r="I2" s="253" t="s">
        <v>629</v>
      </c>
      <c r="J2" s="253" t="s">
        <v>629</v>
      </c>
      <c r="K2" s="253" t="s">
        <v>629</v>
      </c>
      <c r="L2" s="253" t="s">
        <v>629</v>
      </c>
      <c r="M2" s="252" t="s">
        <v>630</v>
      </c>
      <c r="N2" s="252" t="s">
        <v>630</v>
      </c>
      <c r="O2" s="254" t="s">
        <v>631</v>
      </c>
      <c r="P2" s="254" t="s">
        <v>631</v>
      </c>
      <c r="Q2" s="250" t="s">
        <v>15</v>
      </c>
      <c r="R2" s="250" t="s">
        <v>15</v>
      </c>
      <c r="S2" s="250" t="s">
        <v>15</v>
      </c>
      <c r="T2" s="251" t="s">
        <v>632</v>
      </c>
    </row>
    <row r="3" spans="2:20" ht="35" customHeight="1" x14ac:dyDescent="0.35">
      <c r="B3" s="70" t="s">
        <v>633</v>
      </c>
      <c r="C3" s="70" t="s">
        <v>634</v>
      </c>
      <c r="D3" s="70" t="s">
        <v>635</v>
      </c>
      <c r="E3" s="70" t="s">
        <v>636</v>
      </c>
      <c r="F3" s="70" t="s">
        <v>637</v>
      </c>
      <c r="G3" s="70" t="s">
        <v>11</v>
      </c>
      <c r="H3" s="71" t="s">
        <v>638</v>
      </c>
      <c r="I3" s="71" t="s">
        <v>639</v>
      </c>
      <c r="J3" s="71" t="s">
        <v>640</v>
      </c>
      <c r="K3" s="71" t="s">
        <v>641</v>
      </c>
      <c r="L3" s="71" t="s">
        <v>572</v>
      </c>
      <c r="M3" s="72" t="s">
        <v>642</v>
      </c>
      <c r="N3" s="72" t="s">
        <v>643</v>
      </c>
      <c r="O3" s="73" t="s">
        <v>644</v>
      </c>
      <c r="P3" s="73" t="s">
        <v>645</v>
      </c>
      <c r="Q3" s="74" t="s">
        <v>15</v>
      </c>
      <c r="R3" s="74" t="s">
        <v>646</v>
      </c>
      <c r="S3" s="74" t="s">
        <v>647</v>
      </c>
      <c r="T3" s="75" t="s">
        <v>648</v>
      </c>
    </row>
    <row r="4" spans="2:20" ht="60" customHeight="1" x14ac:dyDescent="0.35">
      <c r="B4" s="76" t="s">
        <v>649</v>
      </c>
      <c r="C4" s="76" t="s">
        <v>650</v>
      </c>
      <c r="D4" s="76" t="s">
        <v>651</v>
      </c>
      <c r="E4" s="76" t="s">
        <v>652</v>
      </c>
      <c r="F4" s="76" t="s">
        <v>653</v>
      </c>
      <c r="G4" s="76" t="s">
        <v>654</v>
      </c>
      <c r="H4" s="76" t="s">
        <v>655</v>
      </c>
      <c r="I4" s="76" t="s">
        <v>656</v>
      </c>
      <c r="J4" s="76" t="s">
        <v>657</v>
      </c>
      <c r="K4" s="76" t="s">
        <v>658</v>
      </c>
      <c r="L4" s="76" t="s">
        <v>659</v>
      </c>
      <c r="M4" s="76" t="s">
        <v>660</v>
      </c>
      <c r="N4" s="76" t="s">
        <v>661</v>
      </c>
      <c r="O4" s="76" t="s">
        <v>662</v>
      </c>
      <c r="P4" s="76" t="s">
        <v>663</v>
      </c>
      <c r="Q4" s="76" t="s">
        <v>664</v>
      </c>
      <c r="R4" s="76" t="s">
        <v>665</v>
      </c>
      <c r="S4" s="76" t="s">
        <v>666</v>
      </c>
      <c r="T4" s="76" t="s">
        <v>667</v>
      </c>
    </row>
    <row r="5" spans="2:20" ht="60" customHeight="1" x14ac:dyDescent="0.35">
      <c r="B5" s="38" t="s">
        <v>668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669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670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671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672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673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674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675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676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677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678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679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680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681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682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683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684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685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686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687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688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689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690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691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692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693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694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695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696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697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698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699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700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701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702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703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704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705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706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707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708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709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710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711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712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713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714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715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716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717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32" t="s">
        <v>476</v>
      </c>
      <c r="C58" s="232"/>
      <c r="D58" s="232"/>
      <c r="E58" s="232"/>
      <c r="F58" s="232"/>
      <c r="G58" s="232"/>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45" priority="8">
      <formula>AND(OR($Q5="In Progress",$Q5="Testing"),ISBLANK($H5))</formula>
    </cfRule>
  </conditionalFormatting>
  <conditionalFormatting sqref="I5:I1000">
    <cfRule type="expression" dxfId="44" priority="10">
      <formula>AND(NOT(ISBLANK($I5)),$I5&lt;TODAY(),NOT(OR($Q5="Completed",$Q5="Cancelled")))</formula>
    </cfRule>
  </conditionalFormatting>
  <conditionalFormatting sqref="P5:P1000">
    <cfRule type="expression" dxfId="43" priority="9">
      <formula>AND($L5="Prod",ISBLANK($P5))</formula>
    </cfRule>
  </conditionalFormatting>
  <conditionalFormatting sqref="Q5:Q1000">
    <cfRule type="containsText" dxfId="42" priority="1" operator="containsText" text="Planning">
      <formula>NOT(ISERROR(SEARCH("Planning",Q5)))</formula>
    </cfRule>
    <cfRule type="containsText" dxfId="41" priority="2" operator="containsText" text="In Progress">
      <formula>NOT(ISERROR(SEARCH("In Progress",Q5)))</formula>
    </cfRule>
    <cfRule type="containsText" dxfId="40" priority="3" operator="containsText" text="Testing">
      <formula>NOT(ISERROR(SEARCH("Testing",Q5)))</formula>
    </cfRule>
    <cfRule type="containsText" dxfId="39" priority="4" operator="containsText" text="Completed">
      <formula>NOT(ISERROR(SEARCH("Completed",Q5)))</formula>
    </cfRule>
    <cfRule type="containsText" dxfId="38" priority="5" operator="containsText" text="On Hold">
      <formula>NOT(ISERROR(SEARCH("On Hold",Q5)))</formula>
    </cfRule>
    <cfRule type="containsText" dxfId="37" priority="6" operator="containsText" text="Cancelled">
      <formula>NOT(ISERROR(SEARCH("Cancelled",Q5)))</formula>
    </cfRule>
  </conditionalFormatting>
  <conditionalFormatting sqref="S5:S1000">
    <cfRule type="expression" dxfId="3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718</v>
      </c>
      <c r="B1" s="104" t="s">
        <v>1</v>
      </c>
      <c r="C1" s="104" t="s">
        <v>719</v>
      </c>
      <c r="D1" s="104" t="s">
        <v>11</v>
      </c>
      <c r="E1" s="104" t="s">
        <v>720</v>
      </c>
      <c r="F1" s="104" t="s">
        <v>721</v>
      </c>
      <c r="G1" s="104" t="s">
        <v>722</v>
      </c>
      <c r="H1" s="104" t="s">
        <v>723</v>
      </c>
      <c r="I1" s="104" t="s">
        <v>724</v>
      </c>
      <c r="J1" s="104" t="s">
        <v>725</v>
      </c>
      <c r="K1" s="104" t="s">
        <v>726</v>
      </c>
      <c r="L1" s="104" t="s">
        <v>727</v>
      </c>
      <c r="M1" s="104" t="s">
        <v>728</v>
      </c>
      <c r="N1" s="104" t="s">
        <v>729</v>
      </c>
      <c r="O1" s="104" t="s">
        <v>730</v>
      </c>
      <c r="P1" s="104" t="s">
        <v>731</v>
      </c>
      <c r="Q1" s="104" t="s">
        <v>732</v>
      </c>
      <c r="R1" s="104" t="s">
        <v>733</v>
      </c>
      <c r="S1" s="104" t="s">
        <v>734</v>
      </c>
      <c r="T1" s="104" t="s">
        <v>735</v>
      </c>
      <c r="U1" s="104" t="s">
        <v>736</v>
      </c>
      <c r="V1" s="104" t="s">
        <v>737</v>
      </c>
      <c r="W1" s="104" t="s">
        <v>738</v>
      </c>
      <c r="X1" s="104" t="s">
        <v>739</v>
      </c>
      <c r="Y1" s="104" t="s">
        <v>740</v>
      </c>
      <c r="Z1" s="104" t="s">
        <v>741</v>
      </c>
      <c r="AA1" s="104" t="s">
        <v>742</v>
      </c>
      <c r="AB1" s="104" t="s">
        <v>743</v>
      </c>
      <c r="AC1" s="104" t="s">
        <v>744</v>
      </c>
      <c r="AD1" s="104" t="s">
        <v>745</v>
      </c>
      <c r="AE1" s="104" t="s">
        <v>746</v>
      </c>
      <c r="AF1" s="104" t="s">
        <v>747</v>
      </c>
      <c r="AG1" s="104" t="s">
        <v>748</v>
      </c>
      <c r="AH1" s="104" t="s">
        <v>749</v>
      </c>
      <c r="AI1" s="104" t="s">
        <v>750</v>
      </c>
      <c r="AJ1" s="104" t="s">
        <v>751</v>
      </c>
      <c r="AK1" s="104" t="s">
        <v>752</v>
      </c>
      <c r="AL1" s="104" t="s">
        <v>753</v>
      </c>
      <c r="AM1" s="104" t="s">
        <v>754</v>
      </c>
      <c r="AN1" s="104" t="s">
        <v>755</v>
      </c>
      <c r="AO1" s="104" t="s">
        <v>756</v>
      </c>
      <c r="AP1" s="104" t="s">
        <v>757</v>
      </c>
      <c r="AQ1" s="104" t="s">
        <v>758</v>
      </c>
      <c r="AR1" s="104" t="s">
        <v>759</v>
      </c>
      <c r="AS1" s="104" t="s">
        <v>760</v>
      </c>
      <c r="AT1" s="104" t="s">
        <v>761</v>
      </c>
      <c r="AU1" s="104" t="s">
        <v>762</v>
      </c>
      <c r="AV1" s="104" t="s">
        <v>763</v>
      </c>
      <c r="AW1" s="105" t="s">
        <v>764</v>
      </c>
    </row>
    <row r="2" spans="1:49" ht="60" customHeight="1" outlineLevel="1" x14ac:dyDescent="0.35">
      <c r="A2" s="97" t="s">
        <v>765</v>
      </c>
      <c r="B2" s="80">
        <v>1</v>
      </c>
      <c r="C2" s="82" t="s">
        <v>25</v>
      </c>
      <c r="D2" s="84" t="s">
        <v>766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765</v>
      </c>
      <c r="B3" s="81" t="s">
        <v>18</v>
      </c>
      <c r="C3" s="83" t="s">
        <v>767</v>
      </c>
      <c r="D3" s="85" t="s">
        <v>768</v>
      </c>
      <c r="E3" s="85" t="s">
        <v>769</v>
      </c>
      <c r="F3" s="86" t="s">
        <v>770</v>
      </c>
      <c r="G3" s="86" t="s">
        <v>771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765</v>
      </c>
      <c r="B4" s="81" t="s">
        <v>31</v>
      </c>
      <c r="C4" s="83" t="s">
        <v>772</v>
      </c>
      <c r="D4" s="85" t="s">
        <v>773</v>
      </c>
      <c r="E4" s="85" t="s">
        <v>774</v>
      </c>
      <c r="F4" s="86" t="s">
        <v>770</v>
      </c>
      <c r="G4" s="86" t="s">
        <v>775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765</v>
      </c>
      <c r="B5" s="81" t="s">
        <v>37</v>
      </c>
      <c r="C5" s="83" t="s">
        <v>776</v>
      </c>
      <c r="D5" s="85" t="s">
        <v>777</v>
      </c>
      <c r="E5" s="85" t="s">
        <v>778</v>
      </c>
      <c r="F5" s="86" t="s">
        <v>770</v>
      </c>
      <c r="G5" s="86" t="s">
        <v>779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765</v>
      </c>
      <c r="B6" s="81" t="s">
        <v>44</v>
      </c>
      <c r="C6" s="83" t="s">
        <v>780</v>
      </c>
      <c r="D6" s="85" t="s">
        <v>781</v>
      </c>
      <c r="E6" s="85" t="s">
        <v>782</v>
      </c>
      <c r="F6" s="86" t="s">
        <v>770</v>
      </c>
      <c r="G6" s="86" t="s">
        <v>771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765</v>
      </c>
      <c r="B7" s="81" t="s">
        <v>50</v>
      </c>
      <c r="C7" s="83" t="s">
        <v>783</v>
      </c>
      <c r="D7" s="85" t="s">
        <v>784</v>
      </c>
      <c r="E7" s="85" t="s">
        <v>785</v>
      </c>
      <c r="F7" s="86" t="s">
        <v>770</v>
      </c>
      <c r="G7" s="86" t="s">
        <v>779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786</v>
      </c>
      <c r="B8" s="80">
        <v>2</v>
      </c>
      <c r="C8" s="82" t="s">
        <v>25</v>
      </c>
      <c r="D8" s="84" t="s">
        <v>787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786</v>
      </c>
      <c r="B9" s="81" t="s">
        <v>788</v>
      </c>
      <c r="C9" s="83" t="s">
        <v>789</v>
      </c>
      <c r="D9" s="85" t="s">
        <v>790</v>
      </c>
      <c r="E9" s="85" t="s">
        <v>791</v>
      </c>
      <c r="F9" s="86" t="s">
        <v>792</v>
      </c>
      <c r="G9" s="86" t="s">
        <v>771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786</v>
      </c>
      <c r="B10" s="81" t="s">
        <v>106</v>
      </c>
      <c r="C10" s="83" t="s">
        <v>793</v>
      </c>
      <c r="D10" s="85" t="s">
        <v>794</v>
      </c>
      <c r="E10" s="85" t="s">
        <v>795</v>
      </c>
      <c r="F10" s="86" t="s">
        <v>792</v>
      </c>
      <c r="G10" s="86" t="s">
        <v>771</v>
      </c>
      <c r="H10" s="86">
        <v>1</v>
      </c>
      <c r="I10" s="88">
        <f>IF(COUNTIF(J10:AW10,"&lt;&gt;")=0,"",SUMPRODUCT(((Recommendations[ImplStatus]="Implemented")+(Recommendations[ImplStatus]="Compensated"))*ISNUMBER(MATCH(Recommendations[Id],J10:AW10,0)))/COUNTIF(J10:AW10,"&lt;&gt;"))</f>
        <v>0</v>
      </c>
      <c r="J10" s="90" t="s">
        <v>233</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786</v>
      </c>
      <c r="B11" s="81" t="s">
        <v>112</v>
      </c>
      <c r="C11" s="83" t="s">
        <v>796</v>
      </c>
      <c r="D11" s="85" t="s">
        <v>797</v>
      </c>
      <c r="E11" s="85" t="s">
        <v>798</v>
      </c>
      <c r="F11" s="86" t="s">
        <v>792</v>
      </c>
      <c r="G11" s="86" t="s">
        <v>775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786</v>
      </c>
      <c r="B12" s="81" t="s">
        <v>118</v>
      </c>
      <c r="C12" s="83" t="s">
        <v>799</v>
      </c>
      <c r="D12" s="85" t="s">
        <v>800</v>
      </c>
      <c r="E12" s="85" t="s">
        <v>801</v>
      </c>
      <c r="F12" s="86" t="s">
        <v>792</v>
      </c>
      <c r="G12" s="86" t="s">
        <v>779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786</v>
      </c>
      <c r="B13" s="81" t="s">
        <v>123</v>
      </c>
      <c r="C13" s="83" t="s">
        <v>802</v>
      </c>
      <c r="D13" s="85" t="s">
        <v>803</v>
      </c>
      <c r="E13" s="85" t="s">
        <v>804</v>
      </c>
      <c r="F13" s="86" t="s">
        <v>792</v>
      </c>
      <c r="G13" s="86" t="s">
        <v>805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786</v>
      </c>
      <c r="B14" s="81" t="s">
        <v>128</v>
      </c>
      <c r="C14" s="83" t="s">
        <v>806</v>
      </c>
      <c r="D14" s="85" t="s">
        <v>807</v>
      </c>
      <c r="E14" s="85" t="s">
        <v>808</v>
      </c>
      <c r="F14" s="86" t="s">
        <v>792</v>
      </c>
      <c r="G14" s="86" t="s">
        <v>805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786</v>
      </c>
      <c r="B15" s="81" t="s">
        <v>133</v>
      </c>
      <c r="C15" s="83" t="s">
        <v>809</v>
      </c>
      <c r="D15" s="85" t="s">
        <v>810</v>
      </c>
      <c r="E15" s="85" t="s">
        <v>811</v>
      </c>
      <c r="F15" s="86" t="s">
        <v>792</v>
      </c>
      <c r="G15" s="86" t="s">
        <v>805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812</v>
      </c>
      <c r="B16" s="80">
        <v>3</v>
      </c>
      <c r="C16" s="82" t="s">
        <v>25</v>
      </c>
      <c r="D16" s="84" t="s">
        <v>813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812</v>
      </c>
      <c r="B17" s="81" t="s">
        <v>172</v>
      </c>
      <c r="C17" s="83" t="s">
        <v>814</v>
      </c>
      <c r="D17" s="85" t="s">
        <v>815</v>
      </c>
      <c r="E17" s="85" t="s">
        <v>816</v>
      </c>
      <c r="F17" s="86" t="s">
        <v>817</v>
      </c>
      <c r="G17" s="86" t="s">
        <v>818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812</v>
      </c>
      <c r="B18" s="81" t="s">
        <v>177</v>
      </c>
      <c r="C18" s="83" t="s">
        <v>819</v>
      </c>
      <c r="D18" s="85" t="s">
        <v>820</v>
      </c>
      <c r="E18" s="85" t="s">
        <v>821</v>
      </c>
      <c r="F18" s="86" t="s">
        <v>817</v>
      </c>
      <c r="G18" s="86" t="s">
        <v>771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812</v>
      </c>
      <c r="B19" s="81" t="s">
        <v>183</v>
      </c>
      <c r="C19" s="83" t="s">
        <v>822</v>
      </c>
      <c r="D19" s="85" t="s">
        <v>823</v>
      </c>
      <c r="E19" s="85" t="s">
        <v>824</v>
      </c>
      <c r="F19" s="86" t="s">
        <v>817</v>
      </c>
      <c r="G19" s="86" t="s">
        <v>805</v>
      </c>
      <c r="H19" s="86">
        <v>1</v>
      </c>
      <c r="I19" s="88">
        <f>IF(COUNTIF(J19:AW19,"&lt;&gt;")=0,"",SUMPRODUCT(((Recommendations[ImplStatus]="Implemented")+(Recommendations[ImplStatus]="Compensated"))*ISNUMBER(MATCH(Recommendations[Id],J19:AW19,0)))/COUNTIF(J19:AW19,"&lt;&gt;"))</f>
        <v>0</v>
      </c>
      <c r="J19" s="90" t="s">
        <v>31</v>
      </c>
      <c r="K19" s="90" t="s">
        <v>172</v>
      </c>
      <c r="L19" s="90" t="s">
        <v>177</v>
      </c>
      <c r="M19" s="90" t="s">
        <v>189</v>
      </c>
      <c r="N19" s="90" t="s">
        <v>196</v>
      </c>
      <c r="O19" s="90" t="s">
        <v>202</v>
      </c>
      <c r="P19" s="90" t="s">
        <v>209</v>
      </c>
      <c r="Q19" s="90" t="s">
        <v>215</v>
      </c>
      <c r="R19" s="90" t="s">
        <v>221</v>
      </c>
      <c r="S19" s="90" t="s">
        <v>227</v>
      </c>
      <c r="T19" s="90" t="s">
        <v>258</v>
      </c>
      <c r="U19" s="90" t="s">
        <v>268</v>
      </c>
      <c r="V19" s="90" t="s">
        <v>327</v>
      </c>
      <c r="W19" s="90" t="s">
        <v>332</v>
      </c>
      <c r="X19" s="90" t="s">
        <v>404</v>
      </c>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812</v>
      </c>
      <c r="B20" s="81" t="s">
        <v>189</v>
      </c>
      <c r="C20" s="83" t="s">
        <v>825</v>
      </c>
      <c r="D20" s="85" t="s">
        <v>826</v>
      </c>
      <c r="E20" s="85" t="s">
        <v>827</v>
      </c>
      <c r="F20" s="86" t="s">
        <v>817</v>
      </c>
      <c r="G20" s="86" t="s">
        <v>805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812</v>
      </c>
      <c r="B21" s="81" t="s">
        <v>196</v>
      </c>
      <c r="C21" s="83" t="s">
        <v>828</v>
      </c>
      <c r="D21" s="85" t="s">
        <v>829</v>
      </c>
      <c r="E21" s="85" t="s">
        <v>830</v>
      </c>
      <c r="F21" s="86" t="s">
        <v>817</v>
      </c>
      <c r="G21" s="86" t="s">
        <v>805</v>
      </c>
      <c r="H21" s="86">
        <v>1</v>
      </c>
      <c r="I21" s="88">
        <f>IF(COUNTIF(J21:AW21,"&lt;&gt;")=0,"",SUMPRODUCT(((Recommendations[ImplStatus]="Implemented")+(Recommendations[ImplStatus]="Compensated"))*ISNUMBER(MATCH(Recommendations[Id],J21:AW21,0)))/COUNTIF(J21:AW21,"&lt;&gt;"))</f>
        <v>0</v>
      </c>
      <c r="J21" s="90" t="s">
        <v>37</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812</v>
      </c>
      <c r="B22" s="81" t="s">
        <v>202</v>
      </c>
      <c r="C22" s="83" t="s">
        <v>831</v>
      </c>
      <c r="D22" s="85" t="s">
        <v>832</v>
      </c>
      <c r="E22" s="85" t="s">
        <v>833</v>
      </c>
      <c r="F22" s="86" t="s">
        <v>817</v>
      </c>
      <c r="G22" s="86" t="s">
        <v>805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812</v>
      </c>
      <c r="B23" s="81" t="s">
        <v>209</v>
      </c>
      <c r="C23" s="83" t="s">
        <v>834</v>
      </c>
      <c r="D23" s="85" t="s">
        <v>835</v>
      </c>
      <c r="E23" s="85" t="s">
        <v>836</v>
      </c>
      <c r="F23" s="86" t="s">
        <v>817</v>
      </c>
      <c r="G23" s="86" t="s">
        <v>771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812</v>
      </c>
      <c r="B24" s="81" t="s">
        <v>215</v>
      </c>
      <c r="C24" s="83" t="s">
        <v>837</v>
      </c>
      <c r="D24" s="85" t="s">
        <v>838</v>
      </c>
      <c r="E24" s="85" t="s">
        <v>839</v>
      </c>
      <c r="F24" s="86" t="s">
        <v>817</v>
      </c>
      <c r="G24" s="86" t="s">
        <v>771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812</v>
      </c>
      <c r="B25" s="81" t="s">
        <v>221</v>
      </c>
      <c r="C25" s="83" t="s">
        <v>840</v>
      </c>
      <c r="D25" s="85" t="s">
        <v>841</v>
      </c>
      <c r="E25" s="85" t="s">
        <v>842</v>
      </c>
      <c r="F25" s="86" t="s">
        <v>817</v>
      </c>
      <c r="G25" s="86" t="s">
        <v>805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812</v>
      </c>
      <c r="B26" s="81" t="s">
        <v>227</v>
      </c>
      <c r="C26" s="83" t="s">
        <v>843</v>
      </c>
      <c r="D26" s="85" t="s">
        <v>844</v>
      </c>
      <c r="E26" s="85" t="s">
        <v>845</v>
      </c>
      <c r="F26" s="86" t="s">
        <v>817</v>
      </c>
      <c r="G26" s="86" t="s">
        <v>805</v>
      </c>
      <c r="H26" s="86">
        <v>2</v>
      </c>
      <c r="I26" s="88">
        <f>IF(COUNTIF(J26:AW26,"&lt;&gt;")=0,"",SUMPRODUCT(((Recommendations[ImplStatus]="Implemented")+(Recommendations[ImplStatus]="Compensated"))*ISNUMBER(MATCH(Recommendations[Id],J26:AW26,0)))/COUNTIF(J26:AW26,"&lt;&gt;"))</f>
        <v>0</v>
      </c>
      <c r="J26" s="90" t="s">
        <v>112</v>
      </c>
      <c r="K26" s="90" t="s">
        <v>159</v>
      </c>
      <c r="L26" s="90" t="s">
        <v>183</v>
      </c>
      <c r="M26" s="90" t="s">
        <v>423</v>
      </c>
      <c r="N26" s="90" t="s">
        <v>430</v>
      </c>
      <c r="O26" s="90" t="s">
        <v>444</v>
      </c>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812</v>
      </c>
      <c r="B27" s="81" t="s">
        <v>846</v>
      </c>
      <c r="C27" s="83" t="s">
        <v>847</v>
      </c>
      <c r="D27" s="85" t="s">
        <v>848</v>
      </c>
      <c r="E27" s="85" t="s">
        <v>849</v>
      </c>
      <c r="F27" s="86" t="s">
        <v>817</v>
      </c>
      <c r="G27" s="86" t="s">
        <v>805</v>
      </c>
      <c r="H27" s="86">
        <v>2</v>
      </c>
      <c r="I27" s="88">
        <f>IF(COUNTIF(J27:AW27,"&lt;&gt;")=0,"",SUMPRODUCT(((Recommendations[ImplStatus]="Implemented")+(Recommendations[ImplStatus]="Compensated"))*ISNUMBER(MATCH(Recommendations[Id],J27:AW27,0)))/COUNTIF(J27:AW27,"&lt;&gt;"))</f>
        <v>0</v>
      </c>
      <c r="J27" s="90" t="s">
        <v>44</v>
      </c>
      <c r="K27" s="90" t="s">
        <v>56</v>
      </c>
      <c r="L27" s="90" t="s">
        <v>282</v>
      </c>
      <c r="M27" s="90" t="s">
        <v>371</v>
      </c>
      <c r="N27" s="90" t="s">
        <v>378</v>
      </c>
      <c r="O27" s="90" t="s">
        <v>384</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812</v>
      </c>
      <c r="B28" s="81" t="s">
        <v>850</v>
      </c>
      <c r="C28" s="83" t="s">
        <v>851</v>
      </c>
      <c r="D28" s="85" t="s">
        <v>852</v>
      </c>
      <c r="E28" s="85" t="s">
        <v>853</v>
      </c>
      <c r="F28" s="86" t="s">
        <v>817</v>
      </c>
      <c r="G28" s="86" t="s">
        <v>805</v>
      </c>
      <c r="H28" s="86">
        <v>2</v>
      </c>
      <c r="I28" s="88">
        <f>IF(COUNTIF(J28:AW28,"&lt;&gt;")=0,"",SUMPRODUCT(((Recommendations[ImplStatus]="Implemented")+(Recommendations[ImplStatus]="Compensated"))*ISNUMBER(MATCH(Recommendations[Id],J28:AW28,0)))/COUNTIF(J28:AW28,"&lt;&gt;"))</f>
        <v>0</v>
      </c>
      <c r="J28" s="90" t="s">
        <v>18</v>
      </c>
      <c r="K28" s="90" t="s">
        <v>61</v>
      </c>
      <c r="L28" s="90" t="s">
        <v>106</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812</v>
      </c>
      <c r="B29" s="81" t="s">
        <v>854</v>
      </c>
      <c r="C29" s="83" t="s">
        <v>855</v>
      </c>
      <c r="D29" s="85" t="s">
        <v>856</v>
      </c>
      <c r="E29" s="85" t="s">
        <v>857</v>
      </c>
      <c r="F29" s="86" t="s">
        <v>817</v>
      </c>
      <c r="G29" s="86" t="s">
        <v>805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812</v>
      </c>
      <c r="B30" s="81" t="s">
        <v>858</v>
      </c>
      <c r="C30" s="83" t="s">
        <v>859</v>
      </c>
      <c r="D30" s="85" t="s">
        <v>860</v>
      </c>
      <c r="E30" s="85" t="s">
        <v>861</v>
      </c>
      <c r="F30" s="86" t="s">
        <v>817</v>
      </c>
      <c r="G30" s="86" t="s">
        <v>779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862</v>
      </c>
      <c r="B31" s="80">
        <v>4</v>
      </c>
      <c r="C31" s="82" t="s">
        <v>25</v>
      </c>
      <c r="D31" s="84" t="s">
        <v>863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862</v>
      </c>
      <c r="B32" s="81" t="s">
        <v>233</v>
      </c>
      <c r="C32" s="83" t="s">
        <v>864</v>
      </c>
      <c r="D32" s="85" t="s">
        <v>865</v>
      </c>
      <c r="E32" s="85" t="s">
        <v>866</v>
      </c>
      <c r="F32" s="86" t="s">
        <v>867</v>
      </c>
      <c r="G32" s="86" t="s">
        <v>818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862</v>
      </c>
      <c r="B33" s="81" t="s">
        <v>239</v>
      </c>
      <c r="C33" s="83" t="s">
        <v>868</v>
      </c>
      <c r="D33" s="85" t="s">
        <v>869</v>
      </c>
      <c r="E33" s="85" t="s">
        <v>870</v>
      </c>
      <c r="F33" s="86" t="s">
        <v>867</v>
      </c>
      <c r="G33" s="86" t="s">
        <v>818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862</v>
      </c>
      <c r="B34" s="81" t="s">
        <v>245</v>
      </c>
      <c r="C34" s="83" t="s">
        <v>871</v>
      </c>
      <c r="D34" s="85" t="s">
        <v>872</v>
      </c>
      <c r="E34" s="85" t="s">
        <v>873</v>
      </c>
      <c r="F34" s="86" t="s">
        <v>770</v>
      </c>
      <c r="G34" s="86" t="s">
        <v>805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862</v>
      </c>
      <c r="B35" s="81" t="s">
        <v>251</v>
      </c>
      <c r="C35" s="83" t="s">
        <v>874</v>
      </c>
      <c r="D35" s="85" t="s">
        <v>875</v>
      </c>
      <c r="E35" s="85" t="s">
        <v>876</v>
      </c>
      <c r="F35" s="86" t="s">
        <v>770</v>
      </c>
      <c r="G35" s="86" t="s">
        <v>805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862</v>
      </c>
      <c r="B36" s="81" t="s">
        <v>258</v>
      </c>
      <c r="C36" s="83" t="s">
        <v>877</v>
      </c>
      <c r="D36" s="85" t="s">
        <v>878</v>
      </c>
      <c r="E36" s="85" t="s">
        <v>879</v>
      </c>
      <c r="F36" s="86" t="s">
        <v>770</v>
      </c>
      <c r="G36" s="86" t="s">
        <v>805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862</v>
      </c>
      <c r="B37" s="81" t="s">
        <v>263</v>
      </c>
      <c r="C37" s="83" t="s">
        <v>880</v>
      </c>
      <c r="D37" s="85" t="s">
        <v>881</v>
      </c>
      <c r="E37" s="85" t="s">
        <v>882</v>
      </c>
      <c r="F37" s="86" t="s">
        <v>770</v>
      </c>
      <c r="G37" s="86" t="s">
        <v>805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862</v>
      </c>
      <c r="B38" s="81" t="s">
        <v>268</v>
      </c>
      <c r="C38" s="83" t="s">
        <v>883</v>
      </c>
      <c r="D38" s="85" t="s">
        <v>884</v>
      </c>
      <c r="E38" s="85" t="s">
        <v>885</v>
      </c>
      <c r="F38" s="86" t="s">
        <v>886</v>
      </c>
      <c r="G38" s="86" t="s">
        <v>805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862</v>
      </c>
      <c r="B39" s="81" t="s">
        <v>275</v>
      </c>
      <c r="C39" s="83" t="s">
        <v>887</v>
      </c>
      <c r="D39" s="85" t="s">
        <v>888</v>
      </c>
      <c r="E39" s="85" t="s">
        <v>889</v>
      </c>
      <c r="F39" s="86" t="s">
        <v>770</v>
      </c>
      <c r="G39" s="86" t="s">
        <v>805</v>
      </c>
      <c r="H39" s="86">
        <v>2</v>
      </c>
      <c r="I39" s="88">
        <f>IF(COUNTIF(J39:AW39,"&lt;&gt;")=0,"",SUMPRODUCT(((Recommendations[ImplStatus]="Implemented")+(Recommendations[ImplStatus]="Compensated"))*ISNUMBER(MATCH(Recommendations[Id],J39:AW39,0)))/COUNTIF(J39:AW39,"&lt;&gt;"))</f>
        <v>0</v>
      </c>
      <c r="J39" s="90" t="s">
        <v>251</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862</v>
      </c>
      <c r="B40" s="81" t="s">
        <v>282</v>
      </c>
      <c r="C40" s="83" t="s">
        <v>890</v>
      </c>
      <c r="D40" s="85" t="s">
        <v>891</v>
      </c>
      <c r="E40" s="85" t="s">
        <v>892</v>
      </c>
      <c r="F40" s="86" t="s">
        <v>770</v>
      </c>
      <c r="G40" s="86" t="s">
        <v>805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862</v>
      </c>
      <c r="B41" s="81" t="s">
        <v>893</v>
      </c>
      <c r="C41" s="83" t="s">
        <v>894</v>
      </c>
      <c r="D41" s="85" t="s">
        <v>895</v>
      </c>
      <c r="E41" s="85" t="s">
        <v>896</v>
      </c>
      <c r="F41" s="86" t="s">
        <v>770</v>
      </c>
      <c r="G41" s="86" t="s">
        <v>805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862</v>
      </c>
      <c r="B42" s="81" t="s">
        <v>897</v>
      </c>
      <c r="C42" s="83" t="s">
        <v>898</v>
      </c>
      <c r="D42" s="85" t="s">
        <v>899</v>
      </c>
      <c r="E42" s="85" t="s">
        <v>900</v>
      </c>
      <c r="F42" s="86" t="s">
        <v>817</v>
      </c>
      <c r="G42" s="86" t="s">
        <v>805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862</v>
      </c>
      <c r="B43" s="81" t="s">
        <v>901</v>
      </c>
      <c r="C43" s="83" t="s">
        <v>902</v>
      </c>
      <c r="D43" s="85" t="s">
        <v>903</v>
      </c>
      <c r="E43" s="85" t="s">
        <v>904</v>
      </c>
      <c r="F43" s="86" t="s">
        <v>817</v>
      </c>
      <c r="G43" s="86" t="s">
        <v>805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905</v>
      </c>
      <c r="B44" s="80">
        <v>5</v>
      </c>
      <c r="C44" s="82" t="s">
        <v>25</v>
      </c>
      <c r="D44" s="84" t="s">
        <v>906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905</v>
      </c>
      <c r="B45" s="81" t="s">
        <v>289</v>
      </c>
      <c r="C45" s="83" t="s">
        <v>907</v>
      </c>
      <c r="D45" s="85" t="s">
        <v>908</v>
      </c>
      <c r="E45" s="85" t="s">
        <v>909</v>
      </c>
      <c r="F45" s="86" t="s">
        <v>886</v>
      </c>
      <c r="G45" s="86" t="s">
        <v>771</v>
      </c>
      <c r="H45" s="86">
        <v>1</v>
      </c>
      <c r="I45" s="88">
        <f>IF(COUNTIF(J45:AW45,"&lt;&gt;")=0,"",SUMPRODUCT(((Recommendations[ImplStatus]="Implemented")+(Recommendations[ImplStatus]="Compensated"))*ISNUMBER(MATCH(Recommendations[Id],J45:AW45,0)))/COUNTIF(J45:AW45,"&lt;&gt;"))</f>
        <v>0</v>
      </c>
      <c r="J45" s="90" t="s">
        <v>118</v>
      </c>
      <c r="K45" s="90" t="s">
        <v>409</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905</v>
      </c>
      <c r="B46" s="81" t="s">
        <v>294</v>
      </c>
      <c r="C46" s="83" t="s">
        <v>910</v>
      </c>
      <c r="D46" s="85" t="s">
        <v>911</v>
      </c>
      <c r="E46" s="85" t="s">
        <v>912</v>
      </c>
      <c r="F46" s="86" t="s">
        <v>886</v>
      </c>
      <c r="G46" s="86" t="s">
        <v>805</v>
      </c>
      <c r="H46" s="86">
        <v>1</v>
      </c>
      <c r="I46" s="88">
        <f>IF(COUNTIF(J46:AW46,"&lt;&gt;")=0,"",SUMPRODUCT(((Recommendations[ImplStatus]="Implemented")+(Recommendations[ImplStatus]="Compensated"))*ISNUMBER(MATCH(Recommendations[Id],J46:AW46,0)))/COUNTIF(J46:AW46,"&lt;&gt;"))</f>
        <v>0</v>
      </c>
      <c r="J46" s="90" t="s">
        <v>390</v>
      </c>
      <c r="K46" s="90" t="s">
        <v>397</v>
      </c>
      <c r="L46" s="90" t="s">
        <v>415</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905</v>
      </c>
      <c r="B47" s="81" t="s">
        <v>299</v>
      </c>
      <c r="C47" s="83" t="s">
        <v>913</v>
      </c>
      <c r="D47" s="85" t="s">
        <v>914</v>
      </c>
      <c r="E47" s="85" t="s">
        <v>915</v>
      </c>
      <c r="F47" s="86" t="s">
        <v>886</v>
      </c>
      <c r="G47" s="86" t="s">
        <v>805</v>
      </c>
      <c r="H47" s="86">
        <v>1</v>
      </c>
      <c r="I47" s="88">
        <f>IF(COUNTIF(J47:AW47,"&lt;&gt;")=0,"",SUMPRODUCT(((Recommendations[ImplStatus]="Implemented")+(Recommendations[ImplStatus]="Compensated"))*ISNUMBER(MATCH(Recommendations[Id],J47:AW47,0)))/COUNTIF(J47:AW47,"&lt;&gt;"))</f>
        <v>0</v>
      </c>
      <c r="J47" s="90" t="s">
        <v>133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905</v>
      </c>
      <c r="B48" s="81" t="s">
        <v>305</v>
      </c>
      <c r="C48" s="83" t="s">
        <v>916</v>
      </c>
      <c r="D48" s="85" t="s">
        <v>917</v>
      </c>
      <c r="E48" s="85" t="s">
        <v>918</v>
      </c>
      <c r="F48" s="86" t="s">
        <v>886</v>
      </c>
      <c r="G48" s="86" t="s">
        <v>805</v>
      </c>
      <c r="H48" s="86">
        <v>1</v>
      </c>
      <c r="I48" s="88">
        <f>IF(COUNTIF(J48:AW48,"&lt;&gt;")=0,"",SUMPRODUCT(((Recommendations[ImplStatus]="Implemented")+(Recommendations[ImplStatus]="Compensated"))*ISNUMBER(MATCH(Recommendations[Id],J48:AW48,0)))/COUNTIF(J48:AW48,"&lt;&gt;"))</f>
        <v>0</v>
      </c>
      <c r="J48" s="90" t="s">
        <v>50</v>
      </c>
      <c r="K48" s="90" t="s">
        <v>289</v>
      </c>
      <c r="L48" s="90" t="s">
        <v>294</v>
      </c>
      <c r="M48" s="90" t="s">
        <v>299</v>
      </c>
      <c r="N48" s="90" t="s">
        <v>305</v>
      </c>
      <c r="O48" s="90" t="s">
        <v>311</v>
      </c>
      <c r="P48" s="90" t="s">
        <v>316</v>
      </c>
      <c r="Q48" s="90" t="s">
        <v>322</v>
      </c>
      <c r="R48" s="90" t="s">
        <v>458</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905</v>
      </c>
      <c r="B49" s="81" t="s">
        <v>311</v>
      </c>
      <c r="C49" s="83" t="s">
        <v>919</v>
      </c>
      <c r="D49" s="85" t="s">
        <v>920</v>
      </c>
      <c r="E49" s="85" t="s">
        <v>921</v>
      </c>
      <c r="F49" s="86" t="s">
        <v>886</v>
      </c>
      <c r="G49" s="86" t="s">
        <v>771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905</v>
      </c>
      <c r="B50" s="81" t="s">
        <v>316</v>
      </c>
      <c r="C50" s="83" t="s">
        <v>922</v>
      </c>
      <c r="D50" s="85" t="s">
        <v>923</v>
      </c>
      <c r="E50" s="85" t="s">
        <v>924</v>
      </c>
      <c r="F50" s="86" t="s">
        <v>886</v>
      </c>
      <c r="G50" s="86" t="s">
        <v>818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925</v>
      </c>
      <c r="B51" s="80">
        <v>6</v>
      </c>
      <c r="C51" s="82" t="s">
        <v>25</v>
      </c>
      <c r="D51" s="84" t="s">
        <v>926</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925</v>
      </c>
      <c r="B52" s="81" t="s">
        <v>343</v>
      </c>
      <c r="C52" s="83" t="s">
        <v>927</v>
      </c>
      <c r="D52" s="85" t="s">
        <v>928</v>
      </c>
      <c r="E52" s="85" t="s">
        <v>929</v>
      </c>
      <c r="F52" s="86" t="s">
        <v>867</v>
      </c>
      <c r="G52" s="86" t="s">
        <v>818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925</v>
      </c>
      <c r="B53" s="81" t="s">
        <v>349</v>
      </c>
      <c r="C53" s="83" t="s">
        <v>930</v>
      </c>
      <c r="D53" s="85" t="s">
        <v>931</v>
      </c>
      <c r="E53" s="85" t="s">
        <v>932</v>
      </c>
      <c r="F53" s="86" t="s">
        <v>867</v>
      </c>
      <c r="G53" s="86" t="s">
        <v>818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925</v>
      </c>
      <c r="B54" s="81" t="s">
        <v>354</v>
      </c>
      <c r="C54" s="83" t="s">
        <v>933</v>
      </c>
      <c r="D54" s="85" t="s">
        <v>934</v>
      </c>
      <c r="E54" s="85" t="s">
        <v>935</v>
      </c>
      <c r="F54" s="86" t="s">
        <v>886</v>
      </c>
      <c r="G54" s="86" t="s">
        <v>805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925</v>
      </c>
      <c r="B55" s="81" t="s">
        <v>360</v>
      </c>
      <c r="C55" s="83" t="s">
        <v>936</v>
      </c>
      <c r="D55" s="85" t="s">
        <v>937</v>
      </c>
      <c r="E55" s="85" t="s">
        <v>938</v>
      </c>
      <c r="F55" s="86" t="s">
        <v>886</v>
      </c>
      <c r="G55" s="86" t="s">
        <v>805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925</v>
      </c>
      <c r="B56" s="81" t="s">
        <v>365</v>
      </c>
      <c r="C56" s="83" t="s">
        <v>939</v>
      </c>
      <c r="D56" s="85" t="s">
        <v>940</v>
      </c>
      <c r="E56" s="85" t="s">
        <v>941</v>
      </c>
      <c r="F56" s="86" t="s">
        <v>886</v>
      </c>
      <c r="G56" s="86" t="s">
        <v>805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925</v>
      </c>
      <c r="B57" s="81" t="s">
        <v>371</v>
      </c>
      <c r="C57" s="83" t="s">
        <v>942</v>
      </c>
      <c r="D57" s="85" t="s">
        <v>943</v>
      </c>
      <c r="E57" s="85" t="s">
        <v>944</v>
      </c>
      <c r="F57" s="86" t="s">
        <v>792</v>
      </c>
      <c r="G57" s="86" t="s">
        <v>771</v>
      </c>
      <c r="H57" s="86">
        <v>2</v>
      </c>
      <c r="I57" s="88">
        <f>IF(COUNTIF(J57:AW57,"&lt;&gt;")=0,"",SUMPRODUCT(((Recommendations[ImplStatus]="Implemented")+(Recommendations[ImplStatus]="Compensated"))*ISNUMBER(MATCH(Recommendations[Id],J57:AW57,0)))/COUNTIF(J57:AW57,"&lt;&gt;"))</f>
        <v>0</v>
      </c>
      <c r="J57" s="90" t="s">
        <v>139</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925</v>
      </c>
      <c r="B58" s="81" t="s">
        <v>945</v>
      </c>
      <c r="C58" s="83" t="s">
        <v>946</v>
      </c>
      <c r="D58" s="85" t="s">
        <v>947</v>
      </c>
      <c r="E58" s="85" t="s">
        <v>948</v>
      </c>
      <c r="F58" s="86" t="s">
        <v>886</v>
      </c>
      <c r="G58" s="86" t="s">
        <v>805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925</v>
      </c>
      <c r="B59" s="81" t="s">
        <v>949</v>
      </c>
      <c r="C59" s="83" t="s">
        <v>950</v>
      </c>
      <c r="D59" s="85" t="s">
        <v>951</v>
      </c>
      <c r="E59" s="85" t="s">
        <v>952</v>
      </c>
      <c r="F59" s="86" t="s">
        <v>886</v>
      </c>
      <c r="G59" s="86" t="s">
        <v>818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953</v>
      </c>
      <c r="B60" s="80">
        <v>7</v>
      </c>
      <c r="C60" s="82" t="s">
        <v>25</v>
      </c>
      <c r="D60" s="84" t="s">
        <v>954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953</v>
      </c>
      <c r="B61" s="81" t="s">
        <v>378</v>
      </c>
      <c r="C61" s="83" t="s">
        <v>955</v>
      </c>
      <c r="D61" s="85" t="s">
        <v>956</v>
      </c>
      <c r="E61" s="85" t="s">
        <v>957</v>
      </c>
      <c r="F61" s="86" t="s">
        <v>867</v>
      </c>
      <c r="G61" s="86" t="s">
        <v>818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953</v>
      </c>
      <c r="B62" s="81" t="s">
        <v>384</v>
      </c>
      <c r="C62" s="83" t="s">
        <v>958</v>
      </c>
      <c r="D62" s="85" t="s">
        <v>959</v>
      </c>
      <c r="E62" s="85" t="s">
        <v>960</v>
      </c>
      <c r="F62" s="86" t="s">
        <v>867</v>
      </c>
      <c r="G62" s="86" t="s">
        <v>818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953</v>
      </c>
      <c r="B63" s="81" t="s">
        <v>390</v>
      </c>
      <c r="C63" s="83" t="s">
        <v>961</v>
      </c>
      <c r="D63" s="85" t="s">
        <v>962</v>
      </c>
      <c r="E63" s="85" t="s">
        <v>963</v>
      </c>
      <c r="F63" s="86" t="s">
        <v>792</v>
      </c>
      <c r="G63" s="86" t="s">
        <v>805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953</v>
      </c>
      <c r="B64" s="81" t="s">
        <v>397</v>
      </c>
      <c r="C64" s="83" t="s">
        <v>964</v>
      </c>
      <c r="D64" s="85" t="s">
        <v>965</v>
      </c>
      <c r="E64" s="85" t="s">
        <v>966</v>
      </c>
      <c r="F64" s="86" t="s">
        <v>792</v>
      </c>
      <c r="G64" s="86" t="s">
        <v>805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953</v>
      </c>
      <c r="B65" s="81" t="s">
        <v>404</v>
      </c>
      <c r="C65" s="83" t="s">
        <v>967</v>
      </c>
      <c r="D65" s="85" t="s">
        <v>968</v>
      </c>
      <c r="E65" s="85" t="s">
        <v>969</v>
      </c>
      <c r="F65" s="86" t="s">
        <v>792</v>
      </c>
      <c r="G65" s="86" t="s">
        <v>771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953</v>
      </c>
      <c r="B66" s="81" t="s">
        <v>409</v>
      </c>
      <c r="C66" s="83" t="s">
        <v>970</v>
      </c>
      <c r="D66" s="85" t="s">
        <v>971</v>
      </c>
      <c r="E66" s="85" t="s">
        <v>972</v>
      </c>
      <c r="F66" s="86" t="s">
        <v>792</v>
      </c>
      <c r="G66" s="86" t="s">
        <v>771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953</v>
      </c>
      <c r="B67" s="81" t="s">
        <v>415</v>
      </c>
      <c r="C67" s="83" t="s">
        <v>973</v>
      </c>
      <c r="D67" s="85" t="s">
        <v>974</v>
      </c>
      <c r="E67" s="85" t="s">
        <v>975</v>
      </c>
      <c r="F67" s="86" t="s">
        <v>792</v>
      </c>
      <c r="G67" s="86" t="s">
        <v>775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976</v>
      </c>
      <c r="B68" s="80">
        <v>8</v>
      </c>
      <c r="C68" s="82" t="s">
        <v>25</v>
      </c>
      <c r="D68" s="84" t="s">
        <v>977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976</v>
      </c>
      <c r="B69" s="81" t="s">
        <v>423</v>
      </c>
      <c r="C69" s="83" t="s">
        <v>978</v>
      </c>
      <c r="D69" s="85" t="s">
        <v>979</v>
      </c>
      <c r="E69" s="85" t="s">
        <v>980</v>
      </c>
      <c r="F69" s="86" t="s">
        <v>867</v>
      </c>
      <c r="G69" s="86" t="s">
        <v>818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976</v>
      </c>
      <c r="B70" s="81" t="s">
        <v>430</v>
      </c>
      <c r="C70" s="83" t="s">
        <v>981</v>
      </c>
      <c r="D70" s="85" t="s">
        <v>982</v>
      </c>
      <c r="E70" s="85" t="s">
        <v>983</v>
      </c>
      <c r="F70" s="86" t="s">
        <v>817</v>
      </c>
      <c r="G70" s="86" t="s">
        <v>779</v>
      </c>
      <c r="H70" s="86">
        <v>1</v>
      </c>
      <c r="I70" s="88">
        <f>IF(COUNTIF(J70:AW70,"&lt;&gt;")=0,"",SUMPRODUCT(((Recommendations[ImplStatus]="Implemented")+(Recommendations[ImplStatus]="Compensated"))*ISNUMBER(MATCH(Recommendations[Id],J70:AW70,0)))/COUNTIF(J70:AW70,"&lt;&gt;"))</f>
        <v>0</v>
      </c>
      <c r="J70" s="90" t="s">
        <v>343</v>
      </c>
      <c r="K70" s="90" t="s">
        <v>360</v>
      </c>
      <c r="L70" s="90" t="s">
        <v>365</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976</v>
      </c>
      <c r="B71" s="81" t="s">
        <v>437</v>
      </c>
      <c r="C71" s="83" t="s">
        <v>984</v>
      </c>
      <c r="D71" s="85" t="s">
        <v>985</v>
      </c>
      <c r="E71" s="85" t="s">
        <v>986</v>
      </c>
      <c r="F71" s="86" t="s">
        <v>817</v>
      </c>
      <c r="G71" s="86" t="s">
        <v>805</v>
      </c>
      <c r="H71" s="86">
        <v>1</v>
      </c>
      <c r="I71" s="88">
        <f>IF(COUNTIF(J71:AW71,"&lt;&gt;")=0,"",SUMPRODUCT(((Recommendations[ImplStatus]="Implemented")+(Recommendations[ImplStatus]="Compensated"))*ISNUMBER(MATCH(Recommendations[Id],J71:AW71,0)))/COUNTIF(J71:AW71,"&lt;&gt;"))</f>
        <v>0</v>
      </c>
      <c r="J71" s="90" t="s">
        <v>349</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976</v>
      </c>
      <c r="B72" s="81" t="s">
        <v>987</v>
      </c>
      <c r="C72" s="83" t="s">
        <v>988</v>
      </c>
      <c r="D72" s="85" t="s">
        <v>989</v>
      </c>
      <c r="E72" s="85" t="s">
        <v>990</v>
      </c>
      <c r="F72" s="86" t="s">
        <v>422</v>
      </c>
      <c r="G72" s="86" t="s">
        <v>805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976</v>
      </c>
      <c r="B73" s="81" t="s">
        <v>991</v>
      </c>
      <c r="C73" s="83" t="s">
        <v>992</v>
      </c>
      <c r="D73" s="85" t="s">
        <v>993</v>
      </c>
      <c r="E73" s="85" t="s">
        <v>994</v>
      </c>
      <c r="F73" s="86" t="s">
        <v>817</v>
      </c>
      <c r="G73" s="86" t="s">
        <v>779</v>
      </c>
      <c r="H73" s="86">
        <v>2</v>
      </c>
      <c r="I73" s="88">
        <f>IF(COUNTIF(J73:AW73,"&lt;&gt;")=0,"",SUMPRODUCT(((Recommendations[ImplStatus]="Implemented")+(Recommendations[ImplStatus]="Compensated"))*ISNUMBER(MATCH(Recommendations[Id],J73:AW73,0)))/COUNTIF(J73:AW73,"&lt;&gt;"))</f>
        <v>0</v>
      </c>
      <c r="J73" s="90" t="s">
        <v>354</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976</v>
      </c>
      <c r="B74" s="81" t="s">
        <v>995</v>
      </c>
      <c r="C74" s="83" t="s">
        <v>996</v>
      </c>
      <c r="D74" s="85" t="s">
        <v>997</v>
      </c>
      <c r="E74" s="85" t="s">
        <v>998</v>
      </c>
      <c r="F74" s="86" t="s">
        <v>817</v>
      </c>
      <c r="G74" s="86" t="s">
        <v>779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976</v>
      </c>
      <c r="B75" s="81" t="s">
        <v>999</v>
      </c>
      <c r="C75" s="83" t="s">
        <v>1000</v>
      </c>
      <c r="D75" s="85" t="s">
        <v>1001</v>
      </c>
      <c r="E75" s="85" t="s">
        <v>1002</v>
      </c>
      <c r="F75" s="86" t="s">
        <v>817</v>
      </c>
      <c r="G75" s="86" t="s">
        <v>779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976</v>
      </c>
      <c r="B76" s="81" t="s">
        <v>1003</v>
      </c>
      <c r="C76" s="83" t="s">
        <v>1004</v>
      </c>
      <c r="D76" s="85" t="s">
        <v>1005</v>
      </c>
      <c r="E76" s="85" t="s">
        <v>1006</v>
      </c>
      <c r="F76" s="86" t="s">
        <v>817</v>
      </c>
      <c r="G76" s="86" t="s">
        <v>779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976</v>
      </c>
      <c r="B77" s="81" t="s">
        <v>1007</v>
      </c>
      <c r="C77" s="83" t="s">
        <v>1008</v>
      </c>
      <c r="D77" s="85" t="s">
        <v>1009</v>
      </c>
      <c r="E77" s="85" t="s">
        <v>1010</v>
      </c>
      <c r="F77" s="86" t="s">
        <v>817</v>
      </c>
      <c r="G77" s="86" t="s">
        <v>779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976</v>
      </c>
      <c r="B78" s="81" t="s">
        <v>1011</v>
      </c>
      <c r="C78" s="83" t="s">
        <v>1012</v>
      </c>
      <c r="D78" s="85" t="s">
        <v>1013</v>
      </c>
      <c r="E78" s="85" t="s">
        <v>1014</v>
      </c>
      <c r="F78" s="86" t="s">
        <v>817</v>
      </c>
      <c r="G78" s="86" t="s">
        <v>805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976</v>
      </c>
      <c r="B79" s="81" t="s">
        <v>1015</v>
      </c>
      <c r="C79" s="83" t="s">
        <v>1016</v>
      </c>
      <c r="D79" s="85" t="s">
        <v>1017</v>
      </c>
      <c r="E79" s="85" t="s">
        <v>1018</v>
      </c>
      <c r="F79" s="86" t="s">
        <v>817</v>
      </c>
      <c r="G79" s="86" t="s">
        <v>779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976</v>
      </c>
      <c r="B80" s="81" t="s">
        <v>1019</v>
      </c>
      <c r="C80" s="83" t="s">
        <v>1020</v>
      </c>
      <c r="D80" s="85" t="s">
        <v>1021</v>
      </c>
      <c r="E80" s="85" t="s">
        <v>1022</v>
      </c>
      <c r="F80" s="86" t="s">
        <v>817</v>
      </c>
      <c r="G80" s="86" t="s">
        <v>779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1023</v>
      </c>
      <c r="B81" s="80">
        <v>9</v>
      </c>
      <c r="C81" s="82" t="s">
        <v>25</v>
      </c>
      <c r="D81" s="84" t="s">
        <v>1024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1023</v>
      </c>
      <c r="B82" s="81" t="s">
        <v>444</v>
      </c>
      <c r="C82" s="83" t="s">
        <v>1025</v>
      </c>
      <c r="D82" s="85" t="s">
        <v>1026</v>
      </c>
      <c r="E82" s="85" t="s">
        <v>1027</v>
      </c>
      <c r="F82" s="86" t="s">
        <v>792</v>
      </c>
      <c r="G82" s="86" t="s">
        <v>805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1023</v>
      </c>
      <c r="B83" s="81" t="s">
        <v>451</v>
      </c>
      <c r="C83" s="83" t="s">
        <v>1028</v>
      </c>
      <c r="D83" s="85" t="s">
        <v>1029</v>
      </c>
      <c r="E83" s="85" t="s">
        <v>1030</v>
      </c>
      <c r="F83" s="86" t="s">
        <v>770</v>
      </c>
      <c r="G83" s="86" t="s">
        <v>805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1023</v>
      </c>
      <c r="B84" s="81" t="s">
        <v>458</v>
      </c>
      <c r="C84" s="83" t="s">
        <v>1031</v>
      </c>
      <c r="D84" s="85" t="s">
        <v>1032</v>
      </c>
      <c r="E84" s="85" t="s">
        <v>1033</v>
      </c>
      <c r="F84" s="86" t="s">
        <v>422</v>
      </c>
      <c r="G84" s="86" t="s">
        <v>805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1023</v>
      </c>
      <c r="B85" s="81" t="s">
        <v>463</v>
      </c>
      <c r="C85" s="83" t="s">
        <v>1034</v>
      </c>
      <c r="D85" s="85" t="s">
        <v>1035</v>
      </c>
      <c r="E85" s="85" t="s">
        <v>1036</v>
      </c>
      <c r="F85" s="86" t="s">
        <v>792</v>
      </c>
      <c r="G85" s="86" t="s">
        <v>805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1023</v>
      </c>
      <c r="B86" s="81" t="s">
        <v>470</v>
      </c>
      <c r="C86" s="83" t="s">
        <v>1037</v>
      </c>
      <c r="D86" s="85" t="s">
        <v>1038</v>
      </c>
      <c r="E86" s="85" t="s">
        <v>1039</v>
      </c>
      <c r="F86" s="86" t="s">
        <v>422</v>
      </c>
      <c r="G86" s="86" t="s">
        <v>805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1023</v>
      </c>
      <c r="B87" s="81" t="s">
        <v>1040</v>
      </c>
      <c r="C87" s="83" t="s">
        <v>1041</v>
      </c>
      <c r="D87" s="85" t="s">
        <v>1042</v>
      </c>
      <c r="E87" s="85" t="s">
        <v>1043</v>
      </c>
      <c r="F87" s="86" t="s">
        <v>422</v>
      </c>
      <c r="G87" s="86" t="s">
        <v>805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1023</v>
      </c>
      <c r="B88" s="81" t="s">
        <v>1044</v>
      </c>
      <c r="C88" s="83" t="s">
        <v>1045</v>
      </c>
      <c r="D88" s="85" t="s">
        <v>1046</v>
      </c>
      <c r="E88" s="85" t="s">
        <v>1047</v>
      </c>
      <c r="F88" s="86" t="s">
        <v>422</v>
      </c>
      <c r="G88" s="86" t="s">
        <v>805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1048</v>
      </c>
      <c r="B89" s="80">
        <v>10</v>
      </c>
      <c r="C89" s="82" t="s">
        <v>25</v>
      </c>
      <c r="D89" s="84" t="s">
        <v>1049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1048</v>
      </c>
      <c r="B90" s="81" t="s">
        <v>1050</v>
      </c>
      <c r="C90" s="83" t="s">
        <v>1051</v>
      </c>
      <c r="D90" s="85" t="s">
        <v>1052</v>
      </c>
      <c r="E90" s="85" t="s">
        <v>1053</v>
      </c>
      <c r="F90" s="86" t="s">
        <v>770</v>
      </c>
      <c r="G90" s="86" t="s">
        <v>779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1048</v>
      </c>
      <c r="B91" s="81" t="s">
        <v>1054</v>
      </c>
      <c r="C91" s="83" t="s">
        <v>1055</v>
      </c>
      <c r="D91" s="85" t="s">
        <v>1056</v>
      </c>
      <c r="E91" s="85" t="s">
        <v>1057</v>
      </c>
      <c r="F91" s="86" t="s">
        <v>770</v>
      </c>
      <c r="G91" s="86" t="s">
        <v>805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1048</v>
      </c>
      <c r="B92" s="81" t="s">
        <v>1058</v>
      </c>
      <c r="C92" s="83" t="s">
        <v>1059</v>
      </c>
      <c r="D92" s="85" t="s">
        <v>1060</v>
      </c>
      <c r="E92" s="85" t="s">
        <v>1061</v>
      </c>
      <c r="F92" s="86" t="s">
        <v>770</v>
      </c>
      <c r="G92" s="86" t="s">
        <v>805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1048</v>
      </c>
      <c r="B93" s="81" t="s">
        <v>1062</v>
      </c>
      <c r="C93" s="83" t="s">
        <v>1063</v>
      </c>
      <c r="D93" s="85" t="s">
        <v>1064</v>
      </c>
      <c r="E93" s="85" t="s">
        <v>1065</v>
      </c>
      <c r="F93" s="86" t="s">
        <v>770</v>
      </c>
      <c r="G93" s="86" t="s">
        <v>779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1048</v>
      </c>
      <c r="B94" s="81" t="s">
        <v>1066</v>
      </c>
      <c r="C94" s="83" t="s">
        <v>1067</v>
      </c>
      <c r="D94" s="85" t="s">
        <v>1068</v>
      </c>
      <c r="E94" s="85" t="s">
        <v>1069</v>
      </c>
      <c r="F94" s="86" t="s">
        <v>770</v>
      </c>
      <c r="G94" s="86" t="s">
        <v>805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1048</v>
      </c>
      <c r="B95" s="81" t="s">
        <v>1070</v>
      </c>
      <c r="C95" s="83" t="s">
        <v>1071</v>
      </c>
      <c r="D95" s="85" t="s">
        <v>1072</v>
      </c>
      <c r="E95" s="85" t="s">
        <v>1073</v>
      </c>
      <c r="F95" s="86" t="s">
        <v>770</v>
      </c>
      <c r="G95" s="86" t="s">
        <v>805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1048</v>
      </c>
      <c r="B96" s="81" t="s">
        <v>1074</v>
      </c>
      <c r="C96" s="83" t="s">
        <v>1075</v>
      </c>
      <c r="D96" s="85" t="s">
        <v>1076</v>
      </c>
      <c r="E96" s="85" t="s">
        <v>1077</v>
      </c>
      <c r="F96" s="86" t="s">
        <v>770</v>
      </c>
      <c r="G96" s="86" t="s">
        <v>779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1078</v>
      </c>
      <c r="B97" s="80">
        <v>11</v>
      </c>
      <c r="C97" s="82" t="s">
        <v>25</v>
      </c>
      <c r="D97" s="84" t="s">
        <v>1079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1078</v>
      </c>
      <c r="B98" s="81" t="s">
        <v>1080</v>
      </c>
      <c r="C98" s="83" t="s">
        <v>1081</v>
      </c>
      <c r="D98" s="85" t="s">
        <v>1082</v>
      </c>
      <c r="E98" s="85" t="s">
        <v>1083</v>
      </c>
      <c r="F98" s="86" t="s">
        <v>867</v>
      </c>
      <c r="G98" s="86" t="s">
        <v>818</v>
      </c>
      <c r="H98" s="86">
        <v>1</v>
      </c>
      <c r="I98" s="88">
        <f>IF(COUNTIF(J98:AW98,"&lt;&gt;")=0,"",SUMPRODUCT(((Recommendations[ImplStatus]="Implemented")+(Recommendations[ImplStatus]="Compensated"))*ISNUMBER(MATCH(Recommendations[Id],J98:AW98,0)))/COUNTIF(J98:AW98,"&lt;&gt;"))</f>
        <v>0</v>
      </c>
      <c r="J98" s="90" t="s">
        <v>95</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1078</v>
      </c>
      <c r="B99" s="81" t="s">
        <v>1084</v>
      </c>
      <c r="C99" s="83" t="s">
        <v>1085</v>
      </c>
      <c r="D99" s="85" t="s">
        <v>1086</v>
      </c>
      <c r="E99" s="85" t="s">
        <v>1087</v>
      </c>
      <c r="F99" s="86" t="s">
        <v>817</v>
      </c>
      <c r="G99" s="86" t="s">
        <v>1088</v>
      </c>
      <c r="H99" s="86">
        <v>1</v>
      </c>
      <c r="I99" s="88">
        <f>IF(COUNTIF(J99:AW99,"&lt;&gt;")=0,"",SUMPRODUCT(((Recommendations[ImplStatus]="Implemented")+(Recommendations[ImplStatus]="Compensated"))*ISNUMBER(MATCH(Recommendations[Id],J99:AW99,0)))/COUNTIF(J99:AW99,"&lt;&gt;"))</f>
        <v>0</v>
      </c>
      <c r="J99" s="90" t="s">
        <v>68</v>
      </c>
      <c r="K99" s="90" t="s">
        <v>88</v>
      </c>
      <c r="L99" s="90" t="s">
        <v>100</v>
      </c>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1078</v>
      </c>
      <c r="B100" s="81" t="s">
        <v>1089</v>
      </c>
      <c r="C100" s="83" t="s">
        <v>1090</v>
      </c>
      <c r="D100" s="85" t="s">
        <v>1091</v>
      </c>
      <c r="E100" s="85" t="s">
        <v>1092</v>
      </c>
      <c r="F100" s="86" t="s">
        <v>817</v>
      </c>
      <c r="G100" s="86" t="s">
        <v>805</v>
      </c>
      <c r="H100" s="86">
        <v>1</v>
      </c>
      <c r="I100" s="88">
        <f>IF(COUNTIF(J100:AW100,"&lt;&gt;")=0,"",SUMPRODUCT(((Recommendations[ImplStatus]="Implemented")+(Recommendations[ImplStatus]="Compensated"))*ISNUMBER(MATCH(Recommendations[Id],J100:AW100,0)))/COUNTIF(J100:AW100,"&lt;&gt;"))</f>
        <v>0</v>
      </c>
      <c r="J100" s="90" t="s">
        <v>83</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1078</v>
      </c>
      <c r="B101" s="81" t="s">
        <v>1093</v>
      </c>
      <c r="C101" s="83" t="s">
        <v>1094</v>
      </c>
      <c r="D101" s="85" t="s">
        <v>1095</v>
      </c>
      <c r="E101" s="85" t="s">
        <v>1096</v>
      </c>
      <c r="F101" s="86" t="s">
        <v>817</v>
      </c>
      <c r="G101" s="86" t="s">
        <v>1088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1078</v>
      </c>
      <c r="B102" s="81" t="s">
        <v>1097</v>
      </c>
      <c r="C102" s="83" t="s">
        <v>1098</v>
      </c>
      <c r="D102" s="85" t="s">
        <v>1099</v>
      </c>
      <c r="E102" s="85" t="s">
        <v>1100</v>
      </c>
      <c r="F102" s="86" t="s">
        <v>817</v>
      </c>
      <c r="G102" s="86" t="s">
        <v>1088</v>
      </c>
      <c r="H102" s="86">
        <v>2</v>
      </c>
      <c r="I102" s="88">
        <f>IF(COUNTIF(J102:AW102,"&lt;&gt;")=0,"",SUMPRODUCT(((Recommendations[ImplStatus]="Implemented")+(Recommendations[ImplStatus]="Compensated"))*ISNUMBER(MATCH(Recommendations[Id],J102:AW102,0)))/COUNTIF(J102:AW102,"&lt;&gt;"))</f>
        <v>0</v>
      </c>
      <c r="J102" s="90" t="s">
        <v>73</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1101</v>
      </c>
      <c r="B103" s="80">
        <v>12</v>
      </c>
      <c r="C103" s="82" t="s">
        <v>25</v>
      </c>
      <c r="D103" s="84" t="s">
        <v>1102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1101</v>
      </c>
      <c r="B104" s="81" t="s">
        <v>1103</v>
      </c>
      <c r="C104" s="83" t="s">
        <v>1104</v>
      </c>
      <c r="D104" s="85" t="s">
        <v>1105</v>
      </c>
      <c r="E104" s="85" t="s">
        <v>1106</v>
      </c>
      <c r="F104" s="86" t="s">
        <v>422</v>
      </c>
      <c r="G104" s="86" t="s">
        <v>805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1101</v>
      </c>
      <c r="B105" s="81" t="s">
        <v>1107</v>
      </c>
      <c r="C105" s="83" t="s">
        <v>1108</v>
      </c>
      <c r="D105" s="85" t="s">
        <v>1109</v>
      </c>
      <c r="E105" s="85" t="s">
        <v>1110</v>
      </c>
      <c r="F105" s="86" t="s">
        <v>422</v>
      </c>
      <c r="G105" s="86" t="s">
        <v>805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1101</v>
      </c>
      <c r="B106" s="81" t="s">
        <v>1111</v>
      </c>
      <c r="C106" s="83" t="s">
        <v>1112</v>
      </c>
      <c r="D106" s="85" t="s">
        <v>1113</v>
      </c>
      <c r="E106" s="85" t="s">
        <v>1114</v>
      </c>
      <c r="F106" s="86" t="s">
        <v>422</v>
      </c>
      <c r="G106" s="86" t="s">
        <v>805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1101</v>
      </c>
      <c r="B107" s="81" t="s">
        <v>1115</v>
      </c>
      <c r="C107" s="83" t="s">
        <v>1116</v>
      </c>
      <c r="D107" s="85" t="s">
        <v>1117</v>
      </c>
      <c r="E107" s="85" t="s">
        <v>1118</v>
      </c>
      <c r="F107" s="86" t="s">
        <v>867</v>
      </c>
      <c r="G107" s="86" t="s">
        <v>818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1101</v>
      </c>
      <c r="B108" s="81" t="s">
        <v>1119</v>
      </c>
      <c r="C108" s="83" t="s">
        <v>1120</v>
      </c>
      <c r="D108" s="85" t="s">
        <v>1121</v>
      </c>
      <c r="E108" s="85" t="s">
        <v>1122</v>
      </c>
      <c r="F108" s="86" t="s">
        <v>422</v>
      </c>
      <c r="G108" s="86" t="s">
        <v>805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1101</v>
      </c>
      <c r="B109" s="81" t="s">
        <v>1123</v>
      </c>
      <c r="C109" s="83" t="s">
        <v>1124</v>
      </c>
      <c r="D109" s="85" t="s">
        <v>1125</v>
      </c>
      <c r="E109" s="85" t="s">
        <v>1126</v>
      </c>
      <c r="F109" s="86" t="s">
        <v>422</v>
      </c>
      <c r="G109" s="86" t="s">
        <v>805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1101</v>
      </c>
      <c r="B110" s="81" t="s">
        <v>1127</v>
      </c>
      <c r="C110" s="83" t="s">
        <v>1128</v>
      </c>
      <c r="D110" s="85" t="s">
        <v>1129</v>
      </c>
      <c r="E110" s="85" t="s">
        <v>1130</v>
      </c>
      <c r="F110" s="86" t="s">
        <v>770</v>
      </c>
      <c r="G110" s="86" t="s">
        <v>805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1101</v>
      </c>
      <c r="B111" s="81" t="s">
        <v>1131</v>
      </c>
      <c r="C111" s="83" t="s">
        <v>1132</v>
      </c>
      <c r="D111" s="85" t="s">
        <v>1133</v>
      </c>
      <c r="E111" s="85" t="s">
        <v>1134</v>
      </c>
      <c r="F111" s="86" t="s">
        <v>770</v>
      </c>
      <c r="G111" s="86" t="s">
        <v>805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1135</v>
      </c>
      <c r="B112" s="80">
        <v>13</v>
      </c>
      <c r="C112" s="82" t="s">
        <v>25</v>
      </c>
      <c r="D112" s="84" t="s">
        <v>1136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1135</v>
      </c>
      <c r="B113" s="81" t="s">
        <v>1137</v>
      </c>
      <c r="C113" s="83" t="s">
        <v>1138</v>
      </c>
      <c r="D113" s="85" t="s">
        <v>1139</v>
      </c>
      <c r="E113" s="85" t="s">
        <v>1140</v>
      </c>
      <c r="F113" s="86" t="s">
        <v>422</v>
      </c>
      <c r="G113" s="86" t="s">
        <v>779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1135</v>
      </c>
      <c r="B114" s="81" t="s">
        <v>1141</v>
      </c>
      <c r="C114" s="83" t="s">
        <v>1142</v>
      </c>
      <c r="D114" s="85" t="s">
        <v>1143</v>
      </c>
      <c r="E114" s="85" t="s">
        <v>1144</v>
      </c>
      <c r="F114" s="86" t="s">
        <v>770</v>
      </c>
      <c r="G114" s="86" t="s">
        <v>779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1135</v>
      </c>
      <c r="B115" s="81" t="s">
        <v>1145</v>
      </c>
      <c r="C115" s="83" t="s">
        <v>1146</v>
      </c>
      <c r="D115" s="85" t="s">
        <v>1147</v>
      </c>
      <c r="E115" s="85" t="s">
        <v>1148</v>
      </c>
      <c r="F115" s="86" t="s">
        <v>422</v>
      </c>
      <c r="G115" s="86" t="s">
        <v>779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1135</v>
      </c>
      <c r="B116" s="81" t="s">
        <v>1149</v>
      </c>
      <c r="C116" s="83" t="s">
        <v>1150</v>
      </c>
      <c r="D116" s="85" t="s">
        <v>1151</v>
      </c>
      <c r="E116" s="85" t="s">
        <v>1152</v>
      </c>
      <c r="F116" s="86" t="s">
        <v>422</v>
      </c>
      <c r="G116" s="86" t="s">
        <v>805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1135</v>
      </c>
      <c r="B117" s="81" t="s">
        <v>1153</v>
      </c>
      <c r="C117" s="83" t="s">
        <v>1154</v>
      </c>
      <c r="D117" s="85" t="s">
        <v>1155</v>
      </c>
      <c r="E117" s="85" t="s">
        <v>1156</v>
      </c>
      <c r="F117" s="86" t="s">
        <v>770</v>
      </c>
      <c r="G117" s="86" t="s">
        <v>805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1135</v>
      </c>
      <c r="B118" s="81" t="s">
        <v>1157</v>
      </c>
      <c r="C118" s="83" t="s">
        <v>1158</v>
      </c>
      <c r="D118" s="85" t="s">
        <v>1159</v>
      </c>
      <c r="E118" s="85" t="s">
        <v>1160</v>
      </c>
      <c r="F118" s="86" t="s">
        <v>422</v>
      </c>
      <c r="G118" s="86" t="s">
        <v>779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1135</v>
      </c>
      <c r="B119" s="81" t="s">
        <v>1161</v>
      </c>
      <c r="C119" s="83" t="s">
        <v>1162</v>
      </c>
      <c r="D119" s="85" t="s">
        <v>1163</v>
      </c>
      <c r="E119" s="85" t="s">
        <v>1164</v>
      </c>
      <c r="F119" s="86" t="s">
        <v>770</v>
      </c>
      <c r="G119" s="86" t="s">
        <v>805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1135</v>
      </c>
      <c r="B120" s="81" t="s">
        <v>1165</v>
      </c>
      <c r="C120" s="83" t="s">
        <v>1166</v>
      </c>
      <c r="D120" s="85" t="s">
        <v>1167</v>
      </c>
      <c r="E120" s="85" t="s">
        <v>1168</v>
      </c>
      <c r="F120" s="86" t="s">
        <v>422</v>
      </c>
      <c r="G120" s="86" t="s">
        <v>805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1135</v>
      </c>
      <c r="B121" s="81" t="s">
        <v>1169</v>
      </c>
      <c r="C121" s="83" t="s">
        <v>1170</v>
      </c>
      <c r="D121" s="85" t="s">
        <v>1171</v>
      </c>
      <c r="E121" s="85" t="s">
        <v>1172</v>
      </c>
      <c r="F121" s="86" t="s">
        <v>422</v>
      </c>
      <c r="G121" s="86" t="s">
        <v>805</v>
      </c>
      <c r="H121" s="86">
        <v>3</v>
      </c>
      <c r="I121" s="88">
        <f>IF(COUNTIF(J121:AW121,"&lt;&gt;")=0,"",SUMPRODUCT(((Recommendations[ImplStatus]="Implemented")+(Recommendations[ImplStatus]="Compensated"))*ISNUMBER(MATCH(Recommendations[Id],J121:AW121,0)))/COUNTIF(J121:AW121,"&lt;&gt;"))</f>
        <v>0</v>
      </c>
      <c r="J121" s="90" t="s">
        <v>451</v>
      </c>
      <c r="K121" s="90" t="s">
        <v>470</v>
      </c>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1135</v>
      </c>
      <c r="B122" s="81" t="s">
        <v>1173</v>
      </c>
      <c r="C122" s="83" t="s">
        <v>1174</v>
      </c>
      <c r="D122" s="85" t="s">
        <v>1175</v>
      </c>
      <c r="E122" s="85" t="s">
        <v>1176</v>
      </c>
      <c r="F122" s="86" t="s">
        <v>422</v>
      </c>
      <c r="G122" s="86" t="s">
        <v>805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1135</v>
      </c>
      <c r="B123" s="81" t="s">
        <v>1177</v>
      </c>
      <c r="C123" s="83" t="s">
        <v>1178</v>
      </c>
      <c r="D123" s="85" t="s">
        <v>1179</v>
      </c>
      <c r="E123" s="85" t="s">
        <v>1180</v>
      </c>
      <c r="F123" s="86" t="s">
        <v>422</v>
      </c>
      <c r="G123" s="86" t="s">
        <v>779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1181</v>
      </c>
      <c r="B124" s="80">
        <v>14</v>
      </c>
      <c r="C124" s="82" t="s">
        <v>25</v>
      </c>
      <c r="D124" s="84" t="s">
        <v>1182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1181</v>
      </c>
      <c r="B125" s="81" t="s">
        <v>1183</v>
      </c>
      <c r="C125" s="83" t="s">
        <v>1184</v>
      </c>
      <c r="D125" s="85" t="s">
        <v>1185</v>
      </c>
      <c r="E125" s="85" t="s">
        <v>1186</v>
      </c>
      <c r="F125" s="86" t="s">
        <v>867</v>
      </c>
      <c r="G125" s="86" t="s">
        <v>818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1181</v>
      </c>
      <c r="B126" s="81" t="s">
        <v>1187</v>
      </c>
      <c r="C126" s="83" t="s">
        <v>1188</v>
      </c>
      <c r="D126" s="85" t="s">
        <v>1189</v>
      </c>
      <c r="E126" s="85" t="s">
        <v>1190</v>
      </c>
      <c r="F126" s="86" t="s">
        <v>886</v>
      </c>
      <c r="G126" s="86" t="s">
        <v>805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1181</v>
      </c>
      <c r="B127" s="81" t="s">
        <v>1191</v>
      </c>
      <c r="C127" s="83" t="s">
        <v>1192</v>
      </c>
      <c r="D127" s="85" t="s">
        <v>1193</v>
      </c>
      <c r="E127" s="85" t="s">
        <v>1194</v>
      </c>
      <c r="F127" s="86" t="s">
        <v>886</v>
      </c>
      <c r="G127" s="86" t="s">
        <v>805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1181</v>
      </c>
      <c r="B128" s="81" t="s">
        <v>1195</v>
      </c>
      <c r="C128" s="83" t="s">
        <v>1196</v>
      </c>
      <c r="D128" s="85" t="s">
        <v>1197</v>
      </c>
      <c r="E128" s="85" t="s">
        <v>1198</v>
      </c>
      <c r="F128" s="86" t="s">
        <v>886</v>
      </c>
      <c r="G128" s="86" t="s">
        <v>805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1181</v>
      </c>
      <c r="B129" s="81" t="s">
        <v>1199</v>
      </c>
      <c r="C129" s="83" t="s">
        <v>1200</v>
      </c>
      <c r="D129" s="85" t="s">
        <v>1201</v>
      </c>
      <c r="E129" s="85" t="s">
        <v>1202</v>
      </c>
      <c r="F129" s="86" t="s">
        <v>886</v>
      </c>
      <c r="G129" s="86" t="s">
        <v>805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1181</v>
      </c>
      <c r="B130" s="81" t="s">
        <v>1203</v>
      </c>
      <c r="C130" s="83" t="s">
        <v>1204</v>
      </c>
      <c r="D130" s="85" t="s">
        <v>1205</v>
      </c>
      <c r="E130" s="85" t="s">
        <v>1206</v>
      </c>
      <c r="F130" s="86" t="s">
        <v>886</v>
      </c>
      <c r="G130" s="86" t="s">
        <v>805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1181</v>
      </c>
      <c r="B131" s="81" t="s">
        <v>1207</v>
      </c>
      <c r="C131" s="83" t="s">
        <v>1208</v>
      </c>
      <c r="D131" s="85" t="s">
        <v>1209</v>
      </c>
      <c r="E131" s="85" t="s">
        <v>1210</v>
      </c>
      <c r="F131" s="86" t="s">
        <v>886</v>
      </c>
      <c r="G131" s="86" t="s">
        <v>805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1181</v>
      </c>
      <c r="B132" s="81" t="s">
        <v>1211</v>
      </c>
      <c r="C132" s="83" t="s">
        <v>1212</v>
      </c>
      <c r="D132" s="85" t="s">
        <v>1213</v>
      </c>
      <c r="E132" s="85" t="s">
        <v>1214</v>
      </c>
      <c r="F132" s="86" t="s">
        <v>886</v>
      </c>
      <c r="G132" s="86" t="s">
        <v>805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1181</v>
      </c>
      <c r="B133" s="81" t="s">
        <v>1215</v>
      </c>
      <c r="C133" s="83" t="s">
        <v>1216</v>
      </c>
      <c r="D133" s="85" t="s">
        <v>1217</v>
      </c>
      <c r="E133" s="85" t="s">
        <v>1218</v>
      </c>
      <c r="F133" s="86" t="s">
        <v>886</v>
      </c>
      <c r="G133" s="86" t="s">
        <v>805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1219</v>
      </c>
      <c r="B134" s="80">
        <v>15</v>
      </c>
      <c r="C134" s="82" t="s">
        <v>25</v>
      </c>
      <c r="D134" s="84" t="s">
        <v>1220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1219</v>
      </c>
      <c r="B135" s="81" t="s">
        <v>1221</v>
      </c>
      <c r="C135" s="83" t="s">
        <v>1222</v>
      </c>
      <c r="D135" s="85" t="s">
        <v>1223</v>
      </c>
      <c r="E135" s="85" t="s">
        <v>1224</v>
      </c>
      <c r="F135" s="86" t="s">
        <v>886</v>
      </c>
      <c r="G135" s="86" t="s">
        <v>771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1219</v>
      </c>
      <c r="B136" s="81" t="s">
        <v>1225</v>
      </c>
      <c r="C136" s="83" t="s">
        <v>1226</v>
      </c>
      <c r="D136" s="85" t="s">
        <v>1227</v>
      </c>
      <c r="E136" s="85" t="s">
        <v>1228</v>
      </c>
      <c r="F136" s="86" t="s">
        <v>867</v>
      </c>
      <c r="G136" s="86" t="s">
        <v>818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1219</v>
      </c>
      <c r="B137" s="81" t="s">
        <v>1229</v>
      </c>
      <c r="C137" s="83" t="s">
        <v>1230</v>
      </c>
      <c r="D137" s="85" t="s">
        <v>1231</v>
      </c>
      <c r="E137" s="85" t="s">
        <v>1232</v>
      </c>
      <c r="F137" s="86" t="s">
        <v>886</v>
      </c>
      <c r="G137" s="86" t="s">
        <v>818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1219</v>
      </c>
      <c r="B138" s="81" t="s">
        <v>1233</v>
      </c>
      <c r="C138" s="83" t="s">
        <v>1234</v>
      </c>
      <c r="D138" s="85" t="s">
        <v>1235</v>
      </c>
      <c r="E138" s="85" t="s">
        <v>1236</v>
      </c>
      <c r="F138" s="86" t="s">
        <v>867</v>
      </c>
      <c r="G138" s="86" t="s">
        <v>818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1219</v>
      </c>
      <c r="B139" s="81" t="s">
        <v>1237</v>
      </c>
      <c r="C139" s="83" t="s">
        <v>1238</v>
      </c>
      <c r="D139" s="85" t="s">
        <v>1239</v>
      </c>
      <c r="E139" s="85" t="s">
        <v>1240</v>
      </c>
      <c r="F139" s="86" t="s">
        <v>886</v>
      </c>
      <c r="G139" s="86" t="s">
        <v>818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1219</v>
      </c>
      <c r="B140" s="81" t="s">
        <v>1241</v>
      </c>
      <c r="C140" s="83" t="s">
        <v>1242</v>
      </c>
      <c r="D140" s="85" t="s">
        <v>1243</v>
      </c>
      <c r="E140" s="85" t="s">
        <v>1244</v>
      </c>
      <c r="F140" s="86" t="s">
        <v>817</v>
      </c>
      <c r="G140" s="86" t="s">
        <v>818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1219</v>
      </c>
      <c r="B141" s="81" t="s">
        <v>1245</v>
      </c>
      <c r="C141" s="83" t="s">
        <v>1246</v>
      </c>
      <c r="D141" s="85" t="s">
        <v>1247</v>
      </c>
      <c r="E141" s="85" t="s">
        <v>1248</v>
      </c>
      <c r="F141" s="86" t="s">
        <v>817</v>
      </c>
      <c r="G141" s="86" t="s">
        <v>805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1249</v>
      </c>
      <c r="B142" s="80">
        <v>16</v>
      </c>
      <c r="C142" s="82" t="s">
        <v>25</v>
      </c>
      <c r="D142" s="84" t="s">
        <v>1250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1249</v>
      </c>
      <c r="B143" s="81" t="s">
        <v>1251</v>
      </c>
      <c r="C143" s="83" t="s">
        <v>1252</v>
      </c>
      <c r="D143" s="85" t="s">
        <v>1253</v>
      </c>
      <c r="E143" s="85" t="s">
        <v>1254</v>
      </c>
      <c r="F143" s="86" t="s">
        <v>867</v>
      </c>
      <c r="G143" s="86" t="s">
        <v>818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1249</v>
      </c>
      <c r="B144" s="81" t="s">
        <v>1255</v>
      </c>
      <c r="C144" s="83" t="s">
        <v>1256</v>
      </c>
      <c r="D144" s="85" t="s">
        <v>1257</v>
      </c>
      <c r="E144" s="85" t="s">
        <v>1258</v>
      </c>
      <c r="F144" s="86" t="s">
        <v>867</v>
      </c>
      <c r="G144" s="86" t="s">
        <v>818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1249</v>
      </c>
      <c r="B145" s="81" t="s">
        <v>1259</v>
      </c>
      <c r="C145" s="83" t="s">
        <v>1260</v>
      </c>
      <c r="D145" s="85" t="s">
        <v>1261</v>
      </c>
      <c r="E145" s="85" t="s">
        <v>1262</v>
      </c>
      <c r="F145" s="86" t="s">
        <v>792</v>
      </c>
      <c r="G145" s="86" t="s">
        <v>779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1249</v>
      </c>
      <c r="B146" s="81" t="s">
        <v>1263</v>
      </c>
      <c r="C146" s="83" t="s">
        <v>1264</v>
      </c>
      <c r="D146" s="85" t="s">
        <v>1265</v>
      </c>
      <c r="E146" s="85" t="s">
        <v>1266</v>
      </c>
      <c r="F146" s="86" t="s">
        <v>792</v>
      </c>
      <c r="G146" s="86" t="s">
        <v>771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1249</v>
      </c>
      <c r="B147" s="81" t="s">
        <v>1267</v>
      </c>
      <c r="C147" s="83" t="s">
        <v>1268</v>
      </c>
      <c r="D147" s="85" t="s">
        <v>1269</v>
      </c>
      <c r="E147" s="85" t="s">
        <v>1270</v>
      </c>
      <c r="F147" s="86" t="s">
        <v>792</v>
      </c>
      <c r="G147" s="86" t="s">
        <v>805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1249</v>
      </c>
      <c r="B148" s="81" t="s">
        <v>1271</v>
      </c>
      <c r="C148" s="83" t="s">
        <v>1272</v>
      </c>
      <c r="D148" s="85" t="s">
        <v>1273</v>
      </c>
      <c r="E148" s="85" t="s">
        <v>1274</v>
      </c>
      <c r="F148" s="86" t="s">
        <v>867</v>
      </c>
      <c r="G148" s="86" t="s">
        <v>818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1249</v>
      </c>
      <c r="B149" s="81" t="s">
        <v>1275</v>
      </c>
      <c r="C149" s="83" t="s">
        <v>1276</v>
      </c>
      <c r="D149" s="85" t="s">
        <v>1277</v>
      </c>
      <c r="E149" s="85" t="s">
        <v>1278</v>
      </c>
      <c r="F149" s="86" t="s">
        <v>792</v>
      </c>
      <c r="G149" s="86" t="s">
        <v>805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1249</v>
      </c>
      <c r="B150" s="81" t="s">
        <v>1279</v>
      </c>
      <c r="C150" s="83" t="s">
        <v>1280</v>
      </c>
      <c r="D150" s="85" t="s">
        <v>1281</v>
      </c>
      <c r="E150" s="85" t="s">
        <v>1282</v>
      </c>
      <c r="F150" s="86" t="s">
        <v>422</v>
      </c>
      <c r="G150" s="86" t="s">
        <v>805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1249</v>
      </c>
      <c r="B151" s="81" t="s">
        <v>1283</v>
      </c>
      <c r="C151" s="83" t="s">
        <v>1284</v>
      </c>
      <c r="D151" s="85" t="s">
        <v>1285</v>
      </c>
      <c r="E151" s="85" t="s">
        <v>1286</v>
      </c>
      <c r="F151" s="86" t="s">
        <v>886</v>
      </c>
      <c r="G151" s="86" t="s">
        <v>805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1249</v>
      </c>
      <c r="B152" s="81" t="s">
        <v>1287</v>
      </c>
      <c r="C152" s="83" t="s">
        <v>1288</v>
      </c>
      <c r="D152" s="85" t="s">
        <v>1289</v>
      </c>
      <c r="E152" s="85" t="s">
        <v>1290</v>
      </c>
      <c r="F152" s="86" t="s">
        <v>792</v>
      </c>
      <c r="G152" s="86" t="s">
        <v>805</v>
      </c>
      <c r="H152" s="86">
        <v>2</v>
      </c>
      <c r="I152" s="88">
        <f>IF(COUNTIF(J152:AW152,"&lt;&gt;")=0,"",SUMPRODUCT(((Recommendations[ImplStatus]="Implemented")+(Recommendations[ImplStatus]="Compensated"))*ISNUMBER(MATCH(Recommendations[Id],J152:AW152,0)))/COUNTIF(J152:AW152,"&lt;&gt;"))</f>
        <v>0</v>
      </c>
      <c r="J152" s="90" t="s">
        <v>146</v>
      </c>
      <c r="K152" s="90" t="s">
        <v>239</v>
      </c>
      <c r="L152" s="90" t="s">
        <v>245</v>
      </c>
      <c r="M152" s="90" t="s">
        <v>263</v>
      </c>
      <c r="N152" s="90" t="s">
        <v>275</v>
      </c>
      <c r="O152" s="90" t="s">
        <v>337</v>
      </c>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1249</v>
      </c>
      <c r="B153" s="81" t="s">
        <v>1291</v>
      </c>
      <c r="C153" s="83" t="s">
        <v>1292</v>
      </c>
      <c r="D153" s="85" t="s">
        <v>1293</v>
      </c>
      <c r="E153" s="85" t="s">
        <v>1294</v>
      </c>
      <c r="F153" s="86" t="s">
        <v>792</v>
      </c>
      <c r="G153" s="86" t="s">
        <v>805</v>
      </c>
      <c r="H153" s="86">
        <v>2</v>
      </c>
      <c r="I153" s="88">
        <f>IF(COUNTIF(J153:AW153,"&lt;&gt;")=0,"",SUMPRODUCT(((Recommendations[ImplStatus]="Implemented")+(Recommendations[ImplStatus]="Compensated"))*ISNUMBER(MATCH(Recommendations[Id],J153:AW153,0)))/COUNTIF(J153:AW153,"&lt;&gt;"))</f>
        <v>0</v>
      </c>
      <c r="J153" s="90" t="s">
        <v>164</v>
      </c>
      <c r="K153" s="90" t="s">
        <v>463</v>
      </c>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1249</v>
      </c>
      <c r="B154" s="81" t="s">
        <v>1295</v>
      </c>
      <c r="C154" s="83" t="s">
        <v>1296</v>
      </c>
      <c r="D154" s="85" t="s">
        <v>1297</v>
      </c>
      <c r="E154" s="85" t="s">
        <v>1298</v>
      </c>
      <c r="F154" s="86" t="s">
        <v>792</v>
      </c>
      <c r="G154" s="86" t="s">
        <v>805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1249</v>
      </c>
      <c r="B155" s="81" t="s">
        <v>1299</v>
      </c>
      <c r="C155" s="83" t="s">
        <v>1300</v>
      </c>
      <c r="D155" s="85" t="s">
        <v>1301</v>
      </c>
      <c r="E155" s="85" t="s">
        <v>1302</v>
      </c>
      <c r="F155" s="86" t="s">
        <v>792</v>
      </c>
      <c r="G155" s="86" t="s">
        <v>779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1249</v>
      </c>
      <c r="B156" s="81" t="s">
        <v>1303</v>
      </c>
      <c r="C156" s="83" t="s">
        <v>1304</v>
      </c>
      <c r="D156" s="85" t="s">
        <v>1305</v>
      </c>
      <c r="E156" s="85" t="s">
        <v>1306</v>
      </c>
      <c r="F156" s="86" t="s">
        <v>792</v>
      </c>
      <c r="G156" s="86" t="s">
        <v>805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1307</v>
      </c>
      <c r="B157" s="80">
        <v>17</v>
      </c>
      <c r="C157" s="82" t="s">
        <v>25</v>
      </c>
      <c r="D157" s="84" t="s">
        <v>1308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1307</v>
      </c>
      <c r="B158" s="81" t="s">
        <v>1309</v>
      </c>
      <c r="C158" s="83" t="s">
        <v>1310</v>
      </c>
      <c r="D158" s="85" t="s">
        <v>1311</v>
      </c>
      <c r="E158" s="85" t="s">
        <v>1312</v>
      </c>
      <c r="F158" s="86" t="s">
        <v>886</v>
      </c>
      <c r="G158" s="86" t="s">
        <v>775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1307</v>
      </c>
      <c r="B159" s="81" t="s">
        <v>1313</v>
      </c>
      <c r="C159" s="83" t="s">
        <v>1314</v>
      </c>
      <c r="D159" s="85" t="s">
        <v>1315</v>
      </c>
      <c r="E159" s="85" t="s">
        <v>1316</v>
      </c>
      <c r="F159" s="86" t="s">
        <v>867</v>
      </c>
      <c r="G159" s="86" t="s">
        <v>818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1307</v>
      </c>
      <c r="B160" s="81" t="s">
        <v>1317</v>
      </c>
      <c r="C160" s="83" t="s">
        <v>1318</v>
      </c>
      <c r="D160" s="85" t="s">
        <v>1319</v>
      </c>
      <c r="E160" s="85" t="s">
        <v>1320</v>
      </c>
      <c r="F160" s="86" t="s">
        <v>867</v>
      </c>
      <c r="G160" s="86" t="s">
        <v>818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1307</v>
      </c>
      <c r="B161" s="81" t="s">
        <v>1321</v>
      </c>
      <c r="C161" s="83" t="s">
        <v>1322</v>
      </c>
      <c r="D161" s="85" t="s">
        <v>1323</v>
      </c>
      <c r="E161" s="85" t="s">
        <v>1324</v>
      </c>
      <c r="F161" s="86" t="s">
        <v>867</v>
      </c>
      <c r="G161" s="86" t="s">
        <v>818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1307</v>
      </c>
      <c r="B162" s="81" t="s">
        <v>1325</v>
      </c>
      <c r="C162" s="83" t="s">
        <v>1326</v>
      </c>
      <c r="D162" s="85" t="s">
        <v>1327</v>
      </c>
      <c r="E162" s="85" t="s">
        <v>1328</v>
      </c>
      <c r="F162" s="86" t="s">
        <v>886</v>
      </c>
      <c r="G162" s="86" t="s">
        <v>775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1307</v>
      </c>
      <c r="B163" s="81" t="s">
        <v>1329</v>
      </c>
      <c r="C163" s="83" t="s">
        <v>1330</v>
      </c>
      <c r="D163" s="85" t="s">
        <v>1331</v>
      </c>
      <c r="E163" s="85" t="s">
        <v>1332</v>
      </c>
      <c r="F163" s="86" t="s">
        <v>886</v>
      </c>
      <c r="G163" s="86" t="s">
        <v>775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1307</v>
      </c>
      <c r="B164" s="81" t="s">
        <v>1333</v>
      </c>
      <c r="C164" s="83" t="s">
        <v>1334</v>
      </c>
      <c r="D164" s="85" t="s">
        <v>1335</v>
      </c>
      <c r="E164" s="85" t="s">
        <v>1336</v>
      </c>
      <c r="F164" s="86" t="s">
        <v>886</v>
      </c>
      <c r="G164" s="86" t="s">
        <v>1088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1307</v>
      </c>
      <c r="B165" s="81" t="s">
        <v>1337</v>
      </c>
      <c r="C165" s="83" t="s">
        <v>1338</v>
      </c>
      <c r="D165" s="85" t="s">
        <v>1339</v>
      </c>
      <c r="E165" s="85" t="s">
        <v>1340</v>
      </c>
      <c r="F165" s="86" t="s">
        <v>886</v>
      </c>
      <c r="G165" s="86" t="s">
        <v>1088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1307</v>
      </c>
      <c r="B166" s="81" t="s">
        <v>1341</v>
      </c>
      <c r="C166" s="83" t="s">
        <v>1342</v>
      </c>
      <c r="D166" s="85" t="s">
        <v>1343</v>
      </c>
      <c r="E166" s="85" t="s">
        <v>1344</v>
      </c>
      <c r="F166" s="86" t="s">
        <v>867</v>
      </c>
      <c r="G166" s="86" t="s">
        <v>1088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1345</v>
      </c>
      <c r="B167" s="80">
        <v>18</v>
      </c>
      <c r="C167" s="82" t="s">
        <v>25</v>
      </c>
      <c r="D167" s="84" t="s">
        <v>1346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1345</v>
      </c>
      <c r="B168" s="81" t="s">
        <v>1347</v>
      </c>
      <c r="C168" s="83" t="s">
        <v>1348</v>
      </c>
      <c r="D168" s="85" t="s">
        <v>1349</v>
      </c>
      <c r="E168" s="85" t="s">
        <v>1350</v>
      </c>
      <c r="F168" s="86" t="s">
        <v>867</v>
      </c>
      <c r="G168" s="86" t="s">
        <v>818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1345</v>
      </c>
      <c r="B169" s="81" t="s">
        <v>1351</v>
      </c>
      <c r="C169" s="83" t="s">
        <v>1352</v>
      </c>
      <c r="D169" s="85" t="s">
        <v>1353</v>
      </c>
      <c r="E169" s="85" t="s">
        <v>1354</v>
      </c>
      <c r="F169" s="86" t="s">
        <v>422</v>
      </c>
      <c r="G169" s="86" t="s">
        <v>779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1345</v>
      </c>
      <c r="B170" s="81" t="s">
        <v>1355</v>
      </c>
      <c r="C170" s="83" t="s">
        <v>1356</v>
      </c>
      <c r="D170" s="85" t="s">
        <v>1357</v>
      </c>
      <c r="E170" s="85" t="s">
        <v>1358</v>
      </c>
      <c r="F170" s="86" t="s">
        <v>422</v>
      </c>
      <c r="G170" s="86" t="s">
        <v>805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1345</v>
      </c>
      <c r="B171" s="81" t="s">
        <v>1359</v>
      </c>
      <c r="C171" s="83" t="s">
        <v>1360</v>
      </c>
      <c r="D171" s="85" t="s">
        <v>1361</v>
      </c>
      <c r="E171" s="85" t="s">
        <v>1362</v>
      </c>
      <c r="F171" s="86" t="s">
        <v>422</v>
      </c>
      <c r="G171" s="86" t="s">
        <v>805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1345</v>
      </c>
      <c r="B172" s="91" t="s">
        <v>1363</v>
      </c>
      <c r="C172" s="92" t="s">
        <v>1364</v>
      </c>
      <c r="D172" s="93" t="s">
        <v>1365</v>
      </c>
      <c r="E172" s="93" t="s">
        <v>1366</v>
      </c>
      <c r="F172" s="94" t="s">
        <v>422</v>
      </c>
      <c r="G172" s="94" t="s">
        <v>779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32" t="s">
        <v>476</v>
      </c>
      <c r="B176" s="232"/>
      <c r="C176" s="232"/>
      <c r="D176" s="23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IFERROR(INDEX('Recommendations'!$I$2:$I$76, MATCH(J2,'Recommendations'!$B$2:$B$76,0))="Implemented", FALSE))</xm:f>
            <x14:dxf>
              <font>
                <color rgb="FF000000"/>
              </font>
              <fill>
                <patternFill>
                  <bgColor rgb="FF3C7D22"/>
                </patternFill>
              </fill>
            </x14:dxf>
          </x14:cfRule>
          <x14:cfRule type="expression" priority="2" id="{00000000-000E-0000-0400-000002000000}">
            <xm:f>AND(J2&lt;&gt;"", IFERROR(INDEX('Recommendations'!$I$2:$I$76, MATCH(J2,'Recommendations'!$B$2:$B$76,0))="Compensated", FALSE))</xm:f>
            <x14:dxf>
              <font>
                <color rgb="FF000000"/>
              </font>
              <fill>
                <patternFill>
                  <bgColor rgb="FFC6E0B4"/>
                </patternFill>
              </fill>
            </x14:dxf>
          </x14:cfRule>
          <x14:cfRule type="expression" priority="3" id="{00000000-000E-0000-0400-000003000000}">
            <xm:f>AND(J2&lt;&gt;"", IFERROR(INDEX('Recommendations'!$I$2:$I$76, MATCH(J2,'Recommendations'!$B$2:$B$76,0))="Testing", FALSE))</xm:f>
            <x14:dxf>
              <font>
                <color rgb="FF000000"/>
              </font>
              <fill>
                <patternFill>
                  <bgColor rgb="FFFFC000"/>
                </patternFill>
              </fill>
            </x14:dxf>
          </x14:cfRule>
          <x14:cfRule type="expression" priority="4" id="{00000000-000E-0000-0400-000004000000}">
            <xm:f>AND(J2&lt;&gt;"", IFERROR(INDEX('Recommendations'!$I$2:$I$76, MATCH(J2,'Recommendations'!$B$2:$B$76,0))="Failed", FALSE))</xm:f>
            <x14:dxf>
              <font>
                <color rgb="FF000000"/>
              </font>
              <fill>
                <patternFill>
                  <bgColor rgb="FFD82891"/>
                </patternFill>
              </fill>
            </x14:dxf>
          </x14:cfRule>
          <x14:cfRule type="expression" priority="5" id="{00000000-000E-0000-0400-000005000000}">
            <xm:f>AND(J2&lt;&gt;"", IFERROR(INDEX('Recommendations'!$I$2:$I$76, MATCH(J2,'Recommendations'!$B$2:$B$76,0))="Risk Accepted", FALSE))</xm:f>
            <x14:dxf>
              <font>
                <color rgb="FF000000"/>
              </font>
              <fill>
                <patternFill>
                  <bgColor rgb="FFD9D9D9"/>
                </patternFill>
              </fill>
            </x14:dxf>
          </x14:cfRule>
          <x14:cfRule type="expression" priority="6" id="{00000000-000E-0000-0400-000006000000}">
            <xm:f>AND(J2&lt;&gt;"", IFERROR(INDEX('Recommendations'!$I$2:$I$76, MATCH(J2,'Recommendations'!$B$2:$B$76,0))="N/A",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1367</v>
      </c>
      <c r="C1" s="121" t="s">
        <v>11</v>
      </c>
      <c r="D1" s="121" t="s">
        <v>630</v>
      </c>
      <c r="E1" s="121" t="s">
        <v>1368</v>
      </c>
      <c r="F1" s="121" t="s">
        <v>1369</v>
      </c>
      <c r="G1" s="121" t="s">
        <v>724</v>
      </c>
      <c r="H1" s="121" t="s">
        <v>725</v>
      </c>
      <c r="I1" s="121" t="s">
        <v>726</v>
      </c>
      <c r="J1" s="121" t="s">
        <v>727</v>
      </c>
      <c r="K1" s="121" t="s">
        <v>728</v>
      </c>
      <c r="L1" s="121" t="s">
        <v>729</v>
      </c>
      <c r="M1" s="121" t="s">
        <v>730</v>
      </c>
      <c r="N1" s="121" t="s">
        <v>731</v>
      </c>
      <c r="O1" s="121" t="s">
        <v>732</v>
      </c>
      <c r="P1" s="121" t="s">
        <v>733</v>
      </c>
      <c r="Q1" s="121" t="s">
        <v>734</v>
      </c>
      <c r="R1" s="121" t="s">
        <v>735</v>
      </c>
      <c r="S1" s="121" t="s">
        <v>736</v>
      </c>
      <c r="T1" s="121" t="s">
        <v>737</v>
      </c>
      <c r="U1" s="121" t="s">
        <v>738</v>
      </c>
      <c r="V1" s="121" t="s">
        <v>739</v>
      </c>
      <c r="W1" s="121" t="s">
        <v>740</v>
      </c>
      <c r="X1" s="121" t="s">
        <v>741</v>
      </c>
      <c r="Y1" s="121" t="s">
        <v>742</v>
      </c>
      <c r="Z1" s="121" t="s">
        <v>743</v>
      </c>
      <c r="AA1" s="121" t="s">
        <v>744</v>
      </c>
      <c r="AB1" s="121" t="s">
        <v>745</v>
      </c>
      <c r="AC1" s="121" t="s">
        <v>746</v>
      </c>
      <c r="AD1" s="121" t="s">
        <v>747</v>
      </c>
      <c r="AE1" s="121" t="s">
        <v>748</v>
      </c>
      <c r="AF1" s="121" t="s">
        <v>749</v>
      </c>
      <c r="AG1" s="121" t="s">
        <v>750</v>
      </c>
      <c r="AH1" s="121" t="s">
        <v>751</v>
      </c>
      <c r="AI1" s="121" t="s">
        <v>752</v>
      </c>
      <c r="AJ1" s="121" t="s">
        <v>753</v>
      </c>
      <c r="AK1" s="121" t="s">
        <v>754</v>
      </c>
      <c r="AL1" s="121" t="s">
        <v>755</v>
      </c>
      <c r="AM1" s="121" t="s">
        <v>756</v>
      </c>
      <c r="AN1" s="121" t="s">
        <v>757</v>
      </c>
      <c r="AO1" s="121" t="s">
        <v>758</v>
      </c>
      <c r="AP1" s="121" t="s">
        <v>759</v>
      </c>
      <c r="AQ1" s="121" t="s">
        <v>760</v>
      </c>
      <c r="AR1" s="121" t="s">
        <v>761</v>
      </c>
      <c r="AS1" s="121" t="s">
        <v>762</v>
      </c>
      <c r="AT1" s="121" t="s">
        <v>763</v>
      </c>
      <c r="AU1" s="122" t="s">
        <v>764</v>
      </c>
    </row>
    <row r="2" spans="1:47" ht="60" customHeight="1" x14ac:dyDescent="0.35">
      <c r="A2" s="116" t="s">
        <v>1370</v>
      </c>
      <c r="B2" s="106" t="s">
        <v>1371</v>
      </c>
      <c r="C2" s="107" t="s">
        <v>1372</v>
      </c>
      <c r="D2" s="107" t="s">
        <v>1373</v>
      </c>
      <c r="E2" s="107" t="s">
        <v>1374</v>
      </c>
      <c r="F2" s="108" t="s">
        <v>1375</v>
      </c>
      <c r="G2" s="109">
        <f>IF(COUNTIF(H2:AU2,"&lt;&gt;")=0,"",SUMPRODUCT(((Recommendations[ImplStatus]="Implemented")+(Recommendations[ImplStatus]="Compensated"))*ISNUMBER(MATCH(Recommendations[Id],H2:AU2,0)))/COUNTIF(H2:AU2,"&lt;&gt;"))</f>
        <v>0</v>
      </c>
      <c r="H2" s="110" t="s">
        <v>133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1376</v>
      </c>
      <c r="B3" s="106" t="s">
        <v>1377</v>
      </c>
      <c r="C3" s="107" t="s">
        <v>1378</v>
      </c>
      <c r="D3" s="107" t="s">
        <v>1379</v>
      </c>
      <c r="E3" s="107" t="s">
        <v>1380</v>
      </c>
      <c r="F3" s="108" t="s">
        <v>1381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1382</v>
      </c>
      <c r="B4" s="106" t="s">
        <v>1383</v>
      </c>
      <c r="C4" s="107" t="s">
        <v>1384</v>
      </c>
      <c r="D4" s="107" t="s">
        <v>1385</v>
      </c>
      <c r="E4" s="107" t="s">
        <v>1386</v>
      </c>
      <c r="F4" s="108" t="s">
        <v>1387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1388</v>
      </c>
      <c r="B5" s="106" t="s">
        <v>1389</v>
      </c>
      <c r="C5" s="107" t="s">
        <v>1390</v>
      </c>
      <c r="D5" s="107" t="s">
        <v>1391</v>
      </c>
      <c r="E5" s="107" t="s">
        <v>1392</v>
      </c>
      <c r="F5" s="108" t="s">
        <v>1393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1394</v>
      </c>
      <c r="B6" s="106" t="s">
        <v>1395</v>
      </c>
      <c r="C6" s="107" t="s">
        <v>1396</v>
      </c>
      <c r="D6" s="107" t="s">
        <v>1397</v>
      </c>
      <c r="E6" s="107" t="s">
        <v>25</v>
      </c>
      <c r="F6" s="108" t="s">
        <v>1398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1399</v>
      </c>
      <c r="B7" s="106" t="s">
        <v>13</v>
      </c>
      <c r="C7" s="107" t="s">
        <v>1400</v>
      </c>
      <c r="D7" s="107" t="s">
        <v>1401</v>
      </c>
      <c r="E7" s="107" t="s">
        <v>25</v>
      </c>
      <c r="F7" s="108" t="s">
        <v>1402</v>
      </c>
      <c r="G7" s="109">
        <f>IF(COUNTIF(H7:AU7,"&lt;&gt;")=0,"",SUMPRODUCT(((Recommendations[ImplStatus]="Implemented")+(Recommendations[ImplStatus]="Compensated"))*ISNUMBER(MATCH(Recommendations[Id],H7:AU7,0)))/COUNTIF(H7:AU7,"&lt;&gt;"))</f>
        <v>0</v>
      </c>
      <c r="H7" s="110" t="s">
        <v>18</v>
      </c>
      <c r="I7" s="110" t="s">
        <v>44</v>
      </c>
      <c r="J7" s="110" t="s">
        <v>50</v>
      </c>
      <c r="K7" s="110" t="s">
        <v>56</v>
      </c>
      <c r="L7" s="110" t="s">
        <v>88</v>
      </c>
      <c r="M7" s="110" t="s">
        <v>100</v>
      </c>
      <c r="N7" s="110" t="s">
        <v>112</v>
      </c>
      <c r="O7" s="110" t="s">
        <v>118</v>
      </c>
      <c r="P7" s="110" t="s">
        <v>128</v>
      </c>
      <c r="Q7" s="110" t="s">
        <v>139</v>
      </c>
      <c r="R7" s="110" t="s">
        <v>177</v>
      </c>
      <c r="S7" s="110" t="s">
        <v>183</v>
      </c>
      <c r="T7" s="110" t="s">
        <v>189</v>
      </c>
      <c r="U7" s="110" t="s">
        <v>196</v>
      </c>
      <c r="V7" s="110" t="s">
        <v>202</v>
      </c>
      <c r="W7" s="110" t="s">
        <v>209</v>
      </c>
      <c r="X7" s="110" t="s">
        <v>215</v>
      </c>
      <c r="Y7" s="110" t="s">
        <v>221</v>
      </c>
      <c r="Z7" s="110" t="s">
        <v>268</v>
      </c>
      <c r="AA7" s="110" t="s">
        <v>275</v>
      </c>
      <c r="AB7" s="110" t="s">
        <v>282</v>
      </c>
      <c r="AC7" s="110" t="s">
        <v>289</v>
      </c>
      <c r="AD7" s="110" t="s">
        <v>294</v>
      </c>
      <c r="AE7" s="110" t="s">
        <v>299</v>
      </c>
      <c r="AF7" s="110" t="s">
        <v>305</v>
      </c>
      <c r="AG7" s="110" t="s">
        <v>311</v>
      </c>
      <c r="AH7" s="110" t="s">
        <v>316</v>
      </c>
      <c r="AI7" s="110" t="s">
        <v>322</v>
      </c>
      <c r="AJ7" s="110" t="s">
        <v>327</v>
      </c>
      <c r="AK7" s="110" t="s">
        <v>332</v>
      </c>
      <c r="AL7" s="110" t="s">
        <v>343</v>
      </c>
      <c r="AM7" s="110" t="s">
        <v>349</v>
      </c>
      <c r="AN7" s="110" t="s">
        <v>354</v>
      </c>
      <c r="AO7" s="110" t="s">
        <v>360</v>
      </c>
      <c r="AP7" s="110" t="s">
        <v>365</v>
      </c>
      <c r="AQ7" s="110" t="s">
        <v>371</v>
      </c>
      <c r="AR7" s="110" t="s">
        <v>390</v>
      </c>
      <c r="AS7" s="110" t="s">
        <v>397</v>
      </c>
      <c r="AT7" s="110" t="s">
        <v>404</v>
      </c>
      <c r="AU7" s="118" t="s">
        <v>409</v>
      </c>
    </row>
    <row r="8" spans="1:47" ht="60" customHeight="1" x14ac:dyDescent="0.35">
      <c r="A8" s="116" t="s">
        <v>1403</v>
      </c>
      <c r="B8" s="106" t="s">
        <v>1404</v>
      </c>
      <c r="C8" s="107" t="s">
        <v>1405</v>
      </c>
      <c r="D8" s="107" t="s">
        <v>1406</v>
      </c>
      <c r="E8" s="107" t="s">
        <v>25</v>
      </c>
      <c r="F8" s="108" t="s">
        <v>1407</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1408</v>
      </c>
      <c r="B9" s="106" t="s">
        <v>1409</v>
      </c>
      <c r="C9" s="107" t="s">
        <v>1410</v>
      </c>
      <c r="D9" s="107" t="s">
        <v>1411</v>
      </c>
      <c r="E9" s="107" t="s">
        <v>25</v>
      </c>
      <c r="F9" s="108" t="s">
        <v>1412</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1413</v>
      </c>
      <c r="B10" s="106" t="s">
        <v>1414</v>
      </c>
      <c r="C10" s="107" t="s">
        <v>1415</v>
      </c>
      <c r="D10" s="107" t="s">
        <v>1416</v>
      </c>
      <c r="E10" s="107" t="s">
        <v>25</v>
      </c>
      <c r="F10" s="108" t="s">
        <v>1417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1418</v>
      </c>
      <c r="B11" s="106" t="s">
        <v>1419</v>
      </c>
      <c r="C11" s="107" t="s">
        <v>1420</v>
      </c>
      <c r="D11" s="107" t="s">
        <v>1421</v>
      </c>
      <c r="E11" s="107" t="s">
        <v>25</v>
      </c>
      <c r="F11" s="108" t="s">
        <v>1422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1423</v>
      </c>
      <c r="B12" s="106" t="s">
        <v>1424</v>
      </c>
      <c r="C12" s="107" t="s">
        <v>1425</v>
      </c>
      <c r="D12" s="107" t="s">
        <v>1426</v>
      </c>
      <c r="E12" s="107" t="s">
        <v>25</v>
      </c>
      <c r="F12" s="108" t="s">
        <v>1427</v>
      </c>
      <c r="G12" s="109">
        <f>IF(COUNTIF(H12:AU12,"&lt;&gt;")=0,"",SUMPRODUCT(((Recommendations[ImplStatus]="Implemented")+(Recommendations[ImplStatus]="Compensated"))*ISNUMBER(MATCH(Recommendations[Id],H12:AU12,0)))/COUNTIF(H12:AU12,"&lt;&gt;"))</f>
        <v>0</v>
      </c>
      <c r="H12" s="110" t="s">
        <v>18</v>
      </c>
      <c r="I12" s="110" t="s">
        <v>68</v>
      </c>
      <c r="J12" s="110" t="s">
        <v>73</v>
      </c>
      <c r="K12" s="110" t="s">
        <v>78</v>
      </c>
      <c r="L12" s="110" t="s">
        <v>83</v>
      </c>
      <c r="M12" s="110" t="s">
        <v>88</v>
      </c>
      <c r="N12" s="110" t="s">
        <v>95</v>
      </c>
      <c r="O12" s="110" t="s">
        <v>100</v>
      </c>
      <c r="P12" s="110" t="s">
        <v>177</v>
      </c>
      <c r="Q12" s="110" t="s">
        <v>196</v>
      </c>
      <c r="R12" s="110" t="s">
        <v>327</v>
      </c>
      <c r="S12" s="110" t="s">
        <v>444</v>
      </c>
      <c r="T12" s="110" t="s">
        <v>451</v>
      </c>
      <c r="U12" s="110" t="s">
        <v>458</v>
      </c>
      <c r="V12" s="110" t="s">
        <v>463</v>
      </c>
      <c r="W12" s="110" t="s">
        <v>470</v>
      </c>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1428</v>
      </c>
      <c r="B13" s="106" t="s">
        <v>1429</v>
      </c>
      <c r="C13" s="107" t="s">
        <v>1430</v>
      </c>
      <c r="D13" s="107" t="s">
        <v>1431</v>
      </c>
      <c r="E13" s="107" t="s">
        <v>25</v>
      </c>
      <c r="F13" s="108" t="s">
        <v>1432</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1433</v>
      </c>
      <c r="B14" s="106" t="s">
        <v>1434</v>
      </c>
      <c r="C14" s="107" t="s">
        <v>1435</v>
      </c>
      <c r="D14" s="107" t="s">
        <v>1436</v>
      </c>
      <c r="E14" s="107" t="s">
        <v>25</v>
      </c>
      <c r="F14" s="108" t="s">
        <v>1437</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1438</v>
      </c>
      <c r="B15" s="106" t="s">
        <v>1439</v>
      </c>
      <c r="C15" s="107" t="s">
        <v>1440</v>
      </c>
      <c r="D15" s="107" t="s">
        <v>1441</v>
      </c>
      <c r="E15" s="107" t="s">
        <v>25</v>
      </c>
      <c r="F15" s="108" t="s">
        <v>1442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1443</v>
      </c>
      <c r="B16" s="106" t="s">
        <v>1444</v>
      </c>
      <c r="C16" s="107" t="s">
        <v>1445</v>
      </c>
      <c r="D16" s="107" t="s">
        <v>1446</v>
      </c>
      <c r="E16" s="107" t="s">
        <v>25</v>
      </c>
      <c r="F16" s="108" t="s">
        <v>1447</v>
      </c>
      <c r="G16" s="109">
        <f>IF(COUNTIF(H16:AU16,"&lt;&gt;")=0,"",SUMPRODUCT(((Recommendations[ImplStatus]="Implemented")+(Recommendations[ImplStatus]="Compensated"))*ISNUMBER(MATCH(Recommendations[Id],H16:AU16,0)))/COUNTIF(H16:AU16,"&lt;&gt;"))</f>
        <v>0</v>
      </c>
      <c r="H16" s="110" t="s">
        <v>37</v>
      </c>
      <c r="I16" s="110" t="s">
        <v>44</v>
      </c>
      <c r="J16" s="110" t="s">
        <v>78</v>
      </c>
      <c r="K16" s="110" t="s">
        <v>83</v>
      </c>
      <c r="L16" s="110" t="s">
        <v>88</v>
      </c>
      <c r="M16" s="110" t="s">
        <v>95</v>
      </c>
      <c r="N16" s="110" t="s">
        <v>100</v>
      </c>
      <c r="O16" s="110" t="s">
        <v>112</v>
      </c>
      <c r="P16" s="110" t="s">
        <v>123</v>
      </c>
      <c r="Q16" s="110" t="s">
        <v>152</v>
      </c>
      <c r="R16" s="110" t="s">
        <v>159</v>
      </c>
      <c r="S16" s="110" t="s">
        <v>164</v>
      </c>
      <c r="T16" s="110" t="s">
        <v>177</v>
      </c>
      <c r="U16" s="110" t="s">
        <v>183</v>
      </c>
      <c r="V16" s="110" t="s">
        <v>189</v>
      </c>
      <c r="W16" s="110" t="s">
        <v>196</v>
      </c>
      <c r="X16" s="110" t="s">
        <v>202</v>
      </c>
      <c r="Y16" s="110" t="s">
        <v>209</v>
      </c>
      <c r="Z16" s="110" t="s">
        <v>227</v>
      </c>
      <c r="AA16" s="110" t="s">
        <v>251</v>
      </c>
      <c r="AB16" s="110" t="s">
        <v>282</v>
      </c>
      <c r="AC16" s="110" t="s">
        <v>371</v>
      </c>
      <c r="AD16" s="110" t="s">
        <v>390</v>
      </c>
      <c r="AE16" s="110" t="s">
        <v>423</v>
      </c>
      <c r="AF16" s="110" t="s">
        <v>430</v>
      </c>
      <c r="AG16" s="110" t="s">
        <v>444</v>
      </c>
      <c r="AH16" s="110" t="s">
        <v>451</v>
      </c>
      <c r="AI16" s="110" t="s">
        <v>463</v>
      </c>
      <c r="AJ16" s="110" t="s">
        <v>470</v>
      </c>
      <c r="AK16" s="110"/>
      <c r="AL16" s="110"/>
      <c r="AM16" s="110"/>
      <c r="AN16" s="110"/>
      <c r="AO16" s="110"/>
      <c r="AP16" s="110"/>
      <c r="AQ16" s="110"/>
      <c r="AR16" s="110"/>
      <c r="AS16" s="110"/>
      <c r="AT16" s="110"/>
      <c r="AU16" s="118"/>
    </row>
    <row r="17" spans="1:47" ht="60" customHeight="1" x14ac:dyDescent="0.35">
      <c r="A17" s="116" t="s">
        <v>1448</v>
      </c>
      <c r="B17" s="106" t="s">
        <v>1449</v>
      </c>
      <c r="C17" s="107" t="s">
        <v>1450</v>
      </c>
      <c r="D17" s="107" t="s">
        <v>1451</v>
      </c>
      <c r="E17" s="107" t="s">
        <v>25</v>
      </c>
      <c r="F17" s="108" t="s">
        <v>1452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1453</v>
      </c>
      <c r="B18" s="106" t="s">
        <v>1454</v>
      </c>
      <c r="C18" s="107" t="s">
        <v>1455</v>
      </c>
      <c r="D18" s="107" t="s">
        <v>1456</v>
      </c>
      <c r="E18" s="107" t="s">
        <v>25</v>
      </c>
      <c r="F18" s="108" t="s">
        <v>1457</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1458</v>
      </c>
      <c r="B19" s="106" t="s">
        <v>1459</v>
      </c>
      <c r="C19" s="107" t="s">
        <v>1460</v>
      </c>
      <c r="D19" s="107" t="s">
        <v>1461</v>
      </c>
      <c r="E19" s="107" t="s">
        <v>25</v>
      </c>
      <c r="F19" s="108" t="s">
        <v>1462</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1463</v>
      </c>
      <c r="B20" s="106" t="s">
        <v>1464</v>
      </c>
      <c r="C20" s="107" t="s">
        <v>1465</v>
      </c>
      <c r="D20" s="107" t="s">
        <v>1466</v>
      </c>
      <c r="E20" s="107" t="s">
        <v>25</v>
      </c>
      <c r="F20" s="108" t="s">
        <v>1467</v>
      </c>
      <c r="G20" s="109">
        <f>IF(COUNTIF(H20:AU20,"&lt;&gt;")=0,"",SUMPRODUCT(((Recommendations[ImplStatus]="Implemented")+(Recommendations[ImplStatus]="Compensated"))*ISNUMBER(MATCH(Recommendations[Id],H20:AU20,0)))/COUNTIF(H20:AU20,"&lt;&gt;"))</f>
        <v>0</v>
      </c>
      <c r="H20" s="110" t="s">
        <v>73</v>
      </c>
      <c r="I20" s="110" t="s">
        <v>95</v>
      </c>
      <c r="J20" s="110" t="s">
        <v>106</v>
      </c>
      <c r="K20" s="110" t="s">
        <v>123</v>
      </c>
      <c r="L20" s="110" t="s">
        <v>152</v>
      </c>
      <c r="M20" s="110" t="s">
        <v>164</v>
      </c>
      <c r="N20" s="110" t="s">
        <v>263</v>
      </c>
      <c r="O20" s="110" t="s">
        <v>337</v>
      </c>
      <c r="P20" s="110" t="s">
        <v>360</v>
      </c>
      <c r="Q20" s="110" t="s">
        <v>384</v>
      </c>
      <c r="R20" s="110" t="s">
        <v>397</v>
      </c>
      <c r="S20" s="110" t="s">
        <v>423</v>
      </c>
      <c r="T20" s="110" t="s">
        <v>430</v>
      </c>
      <c r="U20" s="110" t="s">
        <v>451</v>
      </c>
      <c r="V20" s="110" t="s">
        <v>463</v>
      </c>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1468</v>
      </c>
      <c r="B21" s="106" t="s">
        <v>1469</v>
      </c>
      <c r="C21" s="107" t="s">
        <v>1470</v>
      </c>
      <c r="D21" s="107" t="s">
        <v>1471</v>
      </c>
      <c r="E21" s="107" t="s">
        <v>1472</v>
      </c>
      <c r="F21" s="108" t="s">
        <v>1473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1474</v>
      </c>
      <c r="B22" s="106" t="s">
        <v>1475</v>
      </c>
      <c r="C22" s="107" t="s">
        <v>1476</v>
      </c>
      <c r="D22" s="107" t="s">
        <v>1477</v>
      </c>
      <c r="E22" s="107" t="s">
        <v>1478</v>
      </c>
      <c r="F22" s="108" t="s">
        <v>1479</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1480</v>
      </c>
      <c r="B23" s="106" t="s">
        <v>1481</v>
      </c>
      <c r="C23" s="107" t="s">
        <v>1482</v>
      </c>
      <c r="D23" s="107" t="s">
        <v>1483</v>
      </c>
      <c r="E23" s="107" t="s">
        <v>1484</v>
      </c>
      <c r="F23" s="108" t="s">
        <v>1485</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1486</v>
      </c>
      <c r="B24" s="106" t="s">
        <v>1487</v>
      </c>
      <c r="C24" s="107" t="s">
        <v>1488</v>
      </c>
      <c r="D24" s="107" t="s">
        <v>1489</v>
      </c>
      <c r="E24" s="107" t="s">
        <v>25</v>
      </c>
      <c r="F24" s="108" t="s">
        <v>1490</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1491</v>
      </c>
      <c r="B25" s="106" t="s">
        <v>1492</v>
      </c>
      <c r="C25" s="107" t="s">
        <v>1493</v>
      </c>
      <c r="D25" s="107" t="s">
        <v>25</v>
      </c>
      <c r="E25" s="107" t="s">
        <v>25</v>
      </c>
      <c r="F25" s="108" t="s">
        <v>1494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1495</v>
      </c>
      <c r="B26" s="106" t="s">
        <v>1496</v>
      </c>
      <c r="C26" s="107" t="s">
        <v>1497</v>
      </c>
      <c r="D26" s="107" t="s">
        <v>1498</v>
      </c>
      <c r="E26" s="107" t="s">
        <v>25</v>
      </c>
      <c r="F26" s="108" t="s">
        <v>1499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1500</v>
      </c>
      <c r="B27" s="106" t="s">
        <v>1501</v>
      </c>
      <c r="C27" s="107" t="s">
        <v>1502</v>
      </c>
      <c r="D27" s="107" t="s">
        <v>1503</v>
      </c>
      <c r="E27" s="107" t="s">
        <v>1504</v>
      </c>
      <c r="F27" s="108" t="s">
        <v>1505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1506</v>
      </c>
      <c r="B28" s="106" t="s">
        <v>1507</v>
      </c>
      <c r="C28" s="107" t="s">
        <v>1508</v>
      </c>
      <c r="D28" s="107" t="s">
        <v>25</v>
      </c>
      <c r="E28" s="107" t="s">
        <v>25</v>
      </c>
      <c r="F28" s="108" t="s">
        <v>1509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1510</v>
      </c>
      <c r="B29" s="106" t="s">
        <v>1511</v>
      </c>
      <c r="C29" s="107" t="s">
        <v>1512</v>
      </c>
      <c r="D29" s="107" t="s">
        <v>1513</v>
      </c>
      <c r="E29" s="107" t="s">
        <v>1514</v>
      </c>
      <c r="F29" s="108" t="s">
        <v>1515</v>
      </c>
      <c r="G29" s="109">
        <f>IF(COUNTIF(H29:AU29,"&lt;&gt;")=0,"",SUMPRODUCT(((Recommendations[ImplStatus]="Implemented")+(Recommendations[ImplStatus]="Compensated"))*ISNUMBER(MATCH(Recommendations[Id],H29:AU29,0)))/COUNTIF(H29:AU29,"&lt;&gt;"))</f>
        <v>0</v>
      </c>
      <c r="H29" s="110" t="s">
        <v>37</v>
      </c>
      <c r="I29" s="110" t="s">
        <v>44</v>
      </c>
      <c r="J29" s="110" t="s">
        <v>50</v>
      </c>
      <c r="K29" s="110" t="s">
        <v>56</v>
      </c>
      <c r="L29" s="110" t="s">
        <v>61</v>
      </c>
      <c r="M29" s="110" t="s">
        <v>78</v>
      </c>
      <c r="N29" s="110" t="s">
        <v>83</v>
      </c>
      <c r="O29" s="110" t="s">
        <v>112</v>
      </c>
      <c r="P29" s="110" t="s">
        <v>118</v>
      </c>
      <c r="Q29" s="110" t="s">
        <v>128</v>
      </c>
      <c r="R29" s="110" t="s">
        <v>139</v>
      </c>
      <c r="S29" s="110" t="s">
        <v>159</v>
      </c>
      <c r="T29" s="110" t="s">
        <v>172</v>
      </c>
      <c r="U29" s="110" t="s">
        <v>183</v>
      </c>
      <c r="V29" s="110" t="s">
        <v>189</v>
      </c>
      <c r="W29" s="110" t="s">
        <v>209</v>
      </c>
      <c r="X29" s="110" t="s">
        <v>282</v>
      </c>
      <c r="Y29" s="110" t="s">
        <v>289</v>
      </c>
      <c r="Z29" s="110" t="s">
        <v>299</v>
      </c>
      <c r="AA29" s="110" t="s">
        <v>305</v>
      </c>
      <c r="AB29" s="110" t="s">
        <v>378</v>
      </c>
      <c r="AC29" s="110" t="s">
        <v>384</v>
      </c>
      <c r="AD29" s="110" t="s">
        <v>390</v>
      </c>
      <c r="AE29" s="110" t="s">
        <v>397</v>
      </c>
      <c r="AF29" s="110" t="s">
        <v>409</v>
      </c>
      <c r="AG29" s="110" t="s">
        <v>415</v>
      </c>
      <c r="AH29" s="110" t="s">
        <v>444</v>
      </c>
      <c r="AI29" s="110" t="s">
        <v>458</v>
      </c>
      <c r="AJ29" s="110"/>
      <c r="AK29" s="110"/>
      <c r="AL29" s="110"/>
      <c r="AM29" s="110"/>
      <c r="AN29" s="110"/>
      <c r="AO29" s="110"/>
      <c r="AP29" s="110"/>
      <c r="AQ29" s="110"/>
      <c r="AR29" s="110"/>
      <c r="AS29" s="110"/>
      <c r="AT29" s="110"/>
      <c r="AU29" s="118"/>
    </row>
    <row r="30" spans="1:47" ht="60" customHeight="1" x14ac:dyDescent="0.35">
      <c r="A30" s="116" t="s">
        <v>1516</v>
      </c>
      <c r="B30" s="106" t="s">
        <v>1517</v>
      </c>
      <c r="C30" s="107" t="s">
        <v>1518</v>
      </c>
      <c r="D30" s="107" t="s">
        <v>1519</v>
      </c>
      <c r="E30" s="107" t="s">
        <v>25</v>
      </c>
      <c r="F30" s="108" t="s">
        <v>1520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1521</v>
      </c>
      <c r="B31" s="106" t="s">
        <v>1522</v>
      </c>
      <c r="C31" s="107" t="s">
        <v>1523</v>
      </c>
      <c r="D31" s="107" t="s">
        <v>1524</v>
      </c>
      <c r="E31" s="107" t="s">
        <v>1525</v>
      </c>
      <c r="F31" s="108" t="s">
        <v>1526</v>
      </c>
      <c r="G31" s="109">
        <f>IF(COUNTIF(H31:AU31,"&lt;&gt;")=0,"",SUMPRODUCT(((Recommendations[ImplStatus]="Implemented")+(Recommendations[ImplStatus]="Compensated"))*ISNUMBER(MATCH(Recommendations[Id],H31:AU31,0)))/COUNTIF(H31:AU31,"&lt;&gt;"))</f>
        <v>0</v>
      </c>
      <c r="H31" s="110" t="s">
        <v>18</v>
      </c>
      <c r="I31" s="110" t="s">
        <v>31</v>
      </c>
      <c r="J31" s="110" t="s">
        <v>37</v>
      </c>
      <c r="K31" s="110" t="s">
        <v>50</v>
      </c>
      <c r="L31" s="110" t="s">
        <v>61</v>
      </c>
      <c r="M31" s="110" t="s">
        <v>78</v>
      </c>
      <c r="N31" s="110" t="s">
        <v>83</v>
      </c>
      <c r="O31" s="110" t="s">
        <v>112</v>
      </c>
      <c r="P31" s="110" t="s">
        <v>139</v>
      </c>
      <c r="Q31" s="110" t="s">
        <v>159</v>
      </c>
      <c r="R31" s="110" t="s">
        <v>258</v>
      </c>
      <c r="S31" s="110" t="s">
        <v>263</v>
      </c>
      <c r="T31" s="110" t="s">
        <v>282</v>
      </c>
      <c r="U31" s="110" t="s">
        <v>289</v>
      </c>
      <c r="V31" s="110" t="s">
        <v>294</v>
      </c>
      <c r="W31" s="110" t="s">
        <v>299</v>
      </c>
      <c r="X31" s="110" t="s">
        <v>305</v>
      </c>
      <c r="Y31" s="110" t="s">
        <v>311</v>
      </c>
      <c r="Z31" s="110" t="s">
        <v>316</v>
      </c>
      <c r="AA31" s="110" t="s">
        <v>322</v>
      </c>
      <c r="AB31" s="110" t="s">
        <v>327</v>
      </c>
      <c r="AC31" s="110" t="s">
        <v>332</v>
      </c>
      <c r="AD31" s="110" t="s">
        <v>337</v>
      </c>
      <c r="AE31" s="110" t="s">
        <v>349</v>
      </c>
      <c r="AF31" s="110" t="s">
        <v>390</v>
      </c>
      <c r="AG31" s="110" t="s">
        <v>404</v>
      </c>
      <c r="AH31" s="110" t="s">
        <v>437</v>
      </c>
      <c r="AI31" s="110" t="s">
        <v>458</v>
      </c>
      <c r="AJ31" s="110"/>
      <c r="AK31" s="110"/>
      <c r="AL31" s="110"/>
      <c r="AM31" s="110"/>
      <c r="AN31" s="110"/>
      <c r="AO31" s="110"/>
      <c r="AP31" s="110"/>
      <c r="AQ31" s="110"/>
      <c r="AR31" s="110"/>
      <c r="AS31" s="110"/>
      <c r="AT31" s="110"/>
      <c r="AU31" s="118"/>
    </row>
    <row r="32" spans="1:47" ht="60" customHeight="1" x14ac:dyDescent="0.35">
      <c r="A32" s="116" t="s">
        <v>1527</v>
      </c>
      <c r="B32" s="106" t="s">
        <v>1528</v>
      </c>
      <c r="C32" s="107" t="s">
        <v>1529</v>
      </c>
      <c r="D32" s="107" t="s">
        <v>1530</v>
      </c>
      <c r="E32" s="107" t="s">
        <v>1531</v>
      </c>
      <c r="F32" s="108" t="s">
        <v>1532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1533</v>
      </c>
      <c r="B33" s="106" t="s">
        <v>1534</v>
      </c>
      <c r="C33" s="107" t="s">
        <v>1535</v>
      </c>
      <c r="D33" s="107" t="s">
        <v>1536</v>
      </c>
      <c r="E33" s="107" t="s">
        <v>25</v>
      </c>
      <c r="F33" s="108" t="s">
        <v>1537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1538</v>
      </c>
      <c r="B34" s="106" t="s">
        <v>1539</v>
      </c>
      <c r="C34" s="107" t="s">
        <v>1540</v>
      </c>
      <c r="D34" s="107" t="s">
        <v>1541</v>
      </c>
      <c r="E34" s="107" t="s">
        <v>25</v>
      </c>
      <c r="F34" s="108" t="s">
        <v>1542</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1543</v>
      </c>
      <c r="B35" s="106" t="s">
        <v>1544</v>
      </c>
      <c r="C35" s="107" t="s">
        <v>1545</v>
      </c>
      <c r="D35" s="107" t="s">
        <v>1546</v>
      </c>
      <c r="E35" s="107" t="s">
        <v>1547</v>
      </c>
      <c r="F35" s="108" t="s">
        <v>1548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1549</v>
      </c>
      <c r="B36" s="106" t="s">
        <v>1550</v>
      </c>
      <c r="C36" s="107" t="s">
        <v>1551</v>
      </c>
      <c r="D36" s="107" t="s">
        <v>1552</v>
      </c>
      <c r="E36" s="107" t="s">
        <v>1553</v>
      </c>
      <c r="F36" s="108" t="s">
        <v>1554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1555</v>
      </c>
      <c r="B37" s="106" t="s">
        <v>1556</v>
      </c>
      <c r="C37" s="107" t="s">
        <v>1557</v>
      </c>
      <c r="D37" s="107" t="s">
        <v>1558</v>
      </c>
      <c r="E37" s="107" t="s">
        <v>25</v>
      </c>
      <c r="F37" s="108" t="s">
        <v>1559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1560</v>
      </c>
      <c r="B38" s="106" t="s">
        <v>1561</v>
      </c>
      <c r="C38" s="107" t="s">
        <v>1562</v>
      </c>
      <c r="D38" s="107" t="s">
        <v>1563</v>
      </c>
      <c r="E38" s="107" t="s">
        <v>1564</v>
      </c>
      <c r="F38" s="108" t="s">
        <v>1565</v>
      </c>
      <c r="G38" s="109">
        <f>IF(COUNTIF(H38:AU38,"&lt;&gt;")=0,"",SUMPRODUCT(((Recommendations[ImplStatus]="Implemented")+(Recommendations[ImplStatus]="Compensated"))*ISNUMBER(MATCH(Recommendations[Id],H38:AU38,0)))/COUNTIF(H38:AU38,"&lt;&gt;"))</f>
        <v>0</v>
      </c>
      <c r="H38" s="110" t="s">
        <v>18</v>
      </c>
      <c r="I38" s="110" t="s">
        <v>31</v>
      </c>
      <c r="J38" s="110" t="s">
        <v>100</v>
      </c>
      <c r="K38" s="110" t="s">
        <v>128</v>
      </c>
      <c r="L38" s="110" t="s">
        <v>139</v>
      </c>
      <c r="M38" s="110" t="s">
        <v>146</v>
      </c>
      <c r="N38" s="110" t="s">
        <v>152</v>
      </c>
      <c r="O38" s="110" t="s">
        <v>164</v>
      </c>
      <c r="P38" s="110" t="s">
        <v>209</v>
      </c>
      <c r="Q38" s="110" t="s">
        <v>227</v>
      </c>
      <c r="R38" s="110" t="s">
        <v>245</v>
      </c>
      <c r="S38" s="110" t="s">
        <v>251</v>
      </c>
      <c r="T38" s="110" t="s">
        <v>258</v>
      </c>
      <c r="U38" s="110" t="s">
        <v>263</v>
      </c>
      <c r="V38" s="110" t="s">
        <v>268</v>
      </c>
      <c r="W38" s="110" t="s">
        <v>275</v>
      </c>
      <c r="X38" s="110" t="s">
        <v>305</v>
      </c>
      <c r="Y38" s="110" t="s">
        <v>343</v>
      </c>
      <c r="Z38" s="110" t="s">
        <v>349</v>
      </c>
      <c r="AA38" s="110" t="s">
        <v>354</v>
      </c>
      <c r="AB38" s="110" t="s">
        <v>360</v>
      </c>
      <c r="AC38" s="110" t="s">
        <v>365</v>
      </c>
      <c r="AD38" s="110" t="s">
        <v>371</v>
      </c>
      <c r="AE38" s="110" t="s">
        <v>384</v>
      </c>
      <c r="AF38" s="110" t="s">
        <v>397</v>
      </c>
      <c r="AG38" s="110" t="s">
        <v>415</v>
      </c>
      <c r="AH38" s="110" t="s">
        <v>423</v>
      </c>
      <c r="AI38" s="110" t="s">
        <v>430</v>
      </c>
      <c r="AJ38" s="110" t="s">
        <v>437</v>
      </c>
      <c r="AK38" s="110" t="s">
        <v>470</v>
      </c>
      <c r="AL38" s="110"/>
      <c r="AM38" s="110"/>
      <c r="AN38" s="110"/>
      <c r="AO38" s="110"/>
      <c r="AP38" s="110"/>
      <c r="AQ38" s="110"/>
      <c r="AR38" s="110"/>
      <c r="AS38" s="110"/>
      <c r="AT38" s="110"/>
      <c r="AU38" s="118"/>
    </row>
    <row r="39" spans="1:47" ht="60" customHeight="1" x14ac:dyDescent="0.35">
      <c r="A39" s="116" t="s">
        <v>1566</v>
      </c>
      <c r="B39" s="106" t="s">
        <v>1567</v>
      </c>
      <c r="C39" s="107" t="s">
        <v>1568</v>
      </c>
      <c r="D39" s="107" t="s">
        <v>1569</v>
      </c>
      <c r="E39" s="107" t="s">
        <v>25</v>
      </c>
      <c r="F39" s="108" t="s">
        <v>1570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1571</v>
      </c>
      <c r="B40" s="106" t="s">
        <v>1572</v>
      </c>
      <c r="C40" s="107" t="s">
        <v>1573</v>
      </c>
      <c r="D40" s="107" t="s">
        <v>1574</v>
      </c>
      <c r="E40" s="107" t="s">
        <v>1575</v>
      </c>
      <c r="F40" s="108" t="s">
        <v>1576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1577</v>
      </c>
      <c r="B41" s="106" t="s">
        <v>1578</v>
      </c>
      <c r="C41" s="107" t="s">
        <v>1579</v>
      </c>
      <c r="D41" s="107" t="s">
        <v>1580</v>
      </c>
      <c r="E41" s="107" t="s">
        <v>1581</v>
      </c>
      <c r="F41" s="108" t="s">
        <v>1582</v>
      </c>
      <c r="G41" s="109">
        <f>IF(COUNTIF(H41:AU41,"&lt;&gt;")=0,"",SUMPRODUCT(((Recommendations[ImplStatus]="Implemented")+(Recommendations[ImplStatus]="Compensated"))*ISNUMBER(MATCH(Recommendations[Id],H41:AU41,0)))/COUNTIF(H41:AU41,"&lt;&gt;"))</f>
        <v>0</v>
      </c>
      <c r="H41" s="110" t="s">
        <v>31</v>
      </c>
      <c r="I41" s="110" t="s">
        <v>61</v>
      </c>
      <c r="J41" s="110" t="s">
        <v>215</v>
      </c>
      <c r="K41" s="110" t="s">
        <v>233</v>
      </c>
      <c r="L41" s="110" t="s">
        <v>251</v>
      </c>
      <c r="M41" s="110" t="s">
        <v>268</v>
      </c>
      <c r="N41" s="110" t="s">
        <v>275</v>
      </c>
      <c r="O41" s="110" t="s">
        <v>332</v>
      </c>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1583</v>
      </c>
      <c r="B42" s="106" t="s">
        <v>1584</v>
      </c>
      <c r="C42" s="107" t="s">
        <v>1585</v>
      </c>
      <c r="D42" s="107" t="s">
        <v>1586</v>
      </c>
      <c r="E42" s="107" t="s">
        <v>1587</v>
      </c>
      <c r="F42" s="108" t="s">
        <v>1588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1589</v>
      </c>
      <c r="B43" s="106" t="s">
        <v>1590</v>
      </c>
      <c r="C43" s="107" t="s">
        <v>1591</v>
      </c>
      <c r="D43" s="107" t="s">
        <v>1592</v>
      </c>
      <c r="E43" s="107" t="s">
        <v>1593</v>
      </c>
      <c r="F43" s="108" t="s">
        <v>1594</v>
      </c>
      <c r="G43" s="109">
        <f>IF(COUNTIF(H43:AU43,"&lt;&gt;")=0,"",SUMPRODUCT(((Recommendations[ImplStatus]="Implemented")+(Recommendations[ImplStatus]="Compensated"))*ISNUMBER(MATCH(Recommendations[Id],H43:AU43,0)))/COUNTIF(H43:AU43,"&lt;&gt;"))</f>
        <v>0</v>
      </c>
      <c r="H43" s="110" t="s">
        <v>133</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1595</v>
      </c>
      <c r="B44" s="106" t="s">
        <v>1596</v>
      </c>
      <c r="C44" s="107" t="s">
        <v>1597</v>
      </c>
      <c r="D44" s="107" t="s">
        <v>1598</v>
      </c>
      <c r="E44" s="107" t="s">
        <v>25</v>
      </c>
      <c r="F44" s="108" t="s">
        <v>1599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1600</v>
      </c>
      <c r="B45" s="111" t="s">
        <v>1601</v>
      </c>
      <c r="C45" s="112" t="s">
        <v>1602</v>
      </c>
      <c r="D45" s="112" t="s">
        <v>1603</v>
      </c>
      <c r="E45" s="112" t="s">
        <v>1604</v>
      </c>
      <c r="F45" s="113" t="s">
        <v>1605</v>
      </c>
      <c r="G45" s="114">
        <f>IF(COUNTIF(H45:AU45,"&lt;&gt;")=0,"",SUMPRODUCT(((Recommendations[ImplStatus]="Implemented")+(Recommendations[ImplStatus]="Compensated"))*ISNUMBER(MATCH(Recommendations[Id],H45:AU45,0)))/COUNTIF(H45:AU45,"&lt;&gt;"))</f>
        <v>0</v>
      </c>
      <c r="H45" s="115" t="s">
        <v>31</v>
      </c>
      <c r="I45" s="115" t="s">
        <v>61</v>
      </c>
      <c r="J45" s="115" t="s">
        <v>215</v>
      </c>
      <c r="K45" s="115" t="s">
        <v>233</v>
      </c>
      <c r="L45" s="115" t="s">
        <v>251</v>
      </c>
      <c r="M45" s="115" t="s">
        <v>268</v>
      </c>
      <c r="N45" s="115" t="s">
        <v>275</v>
      </c>
      <c r="O45" s="115" t="s">
        <v>289</v>
      </c>
      <c r="P45" s="115" t="s">
        <v>327</v>
      </c>
      <c r="Q45" s="115" t="s">
        <v>332</v>
      </c>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32" t="s">
        <v>476</v>
      </c>
      <c r="B49" s="232"/>
      <c r="C49" s="232"/>
      <c r="D49" s="23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IFERROR(INDEX('Recommendations'!$I$2:$I$76, MATCH(H2,'Recommendations'!$B$2:$B$76,0))="Implemented", FALSE))</xm:f>
            <x14:dxf>
              <font>
                <color rgb="FF000000"/>
              </font>
              <fill>
                <patternFill>
                  <bgColor rgb="FF3C7D22"/>
                </patternFill>
              </fill>
            </x14:dxf>
          </x14:cfRule>
          <x14:cfRule type="expression" priority="2" id="{00000000-000E-0000-0500-000002000000}">
            <xm:f>AND(H2&lt;&gt;"", IFERROR(INDEX('Recommendations'!$I$2:$I$76, MATCH(H2,'Recommendations'!$B$2:$B$76,0))="Compensated", FALSE))</xm:f>
            <x14:dxf>
              <font>
                <color rgb="FF000000"/>
              </font>
              <fill>
                <patternFill>
                  <bgColor rgb="FFC6E0B4"/>
                </patternFill>
              </fill>
            </x14:dxf>
          </x14:cfRule>
          <x14:cfRule type="expression" priority="3" id="{00000000-000E-0000-0500-000003000000}">
            <xm:f>AND(H2&lt;&gt;"", IFERROR(INDEX('Recommendations'!$I$2:$I$76, MATCH(H2,'Recommendations'!$B$2:$B$76,0))="Testing", FALSE))</xm:f>
            <x14:dxf>
              <font>
                <color rgb="FF000000"/>
              </font>
              <fill>
                <patternFill>
                  <bgColor rgb="FFFFC000"/>
                </patternFill>
              </fill>
            </x14:dxf>
          </x14:cfRule>
          <x14:cfRule type="expression" priority="4" id="{00000000-000E-0000-0500-000004000000}">
            <xm:f>AND(H2&lt;&gt;"", IFERROR(INDEX('Recommendations'!$I$2:$I$76, MATCH(H2,'Recommendations'!$B$2:$B$76,0))="Failed", FALSE))</xm:f>
            <x14:dxf>
              <font>
                <color rgb="FF000000"/>
              </font>
              <fill>
                <patternFill>
                  <bgColor rgb="FFD82891"/>
                </patternFill>
              </fill>
            </x14:dxf>
          </x14:cfRule>
          <x14:cfRule type="expression" priority="5" id="{00000000-000E-0000-0500-000005000000}">
            <xm:f>AND(H2&lt;&gt;"", IFERROR(INDEX('Recommendations'!$I$2:$I$76, MATCH(H2,'Recommendations'!$B$2:$B$76,0))="Risk Accepted", FALSE))</xm:f>
            <x14:dxf>
              <font>
                <color rgb="FF000000"/>
              </font>
              <fill>
                <patternFill>
                  <bgColor rgb="FFD9D9D9"/>
                </patternFill>
              </fill>
            </x14:dxf>
          </x14:cfRule>
          <x14:cfRule type="expression" priority="6" id="{00000000-000E-0000-0500-000006000000}">
            <xm:f>AND(H2&lt;&gt;"", IFERROR(INDEX('Recommendations'!$I$2:$I$76, MATCH(H2,'Recommendations'!$B$2:$B$76,0))="N/A",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1606</v>
      </c>
      <c r="B1" s="145" t="s">
        <v>718</v>
      </c>
      <c r="C1" s="145" t="s">
        <v>1</v>
      </c>
      <c r="D1" s="145" t="s">
        <v>719</v>
      </c>
      <c r="E1" s="145" t="s">
        <v>1607</v>
      </c>
      <c r="F1" s="145" t="s">
        <v>1608</v>
      </c>
      <c r="G1" s="145" t="s">
        <v>1609</v>
      </c>
      <c r="H1" s="145" t="s">
        <v>1610</v>
      </c>
      <c r="I1" s="145" t="s">
        <v>724</v>
      </c>
      <c r="J1" s="145" t="s">
        <v>725</v>
      </c>
      <c r="K1" s="145" t="s">
        <v>726</v>
      </c>
      <c r="L1" s="145" t="s">
        <v>727</v>
      </c>
      <c r="M1" s="145" t="s">
        <v>728</v>
      </c>
      <c r="N1" s="145" t="s">
        <v>729</v>
      </c>
      <c r="O1" s="145" t="s">
        <v>730</v>
      </c>
      <c r="P1" s="145" t="s">
        <v>731</v>
      </c>
      <c r="Q1" s="145" t="s">
        <v>732</v>
      </c>
      <c r="R1" s="145" t="s">
        <v>733</v>
      </c>
      <c r="S1" s="145" t="s">
        <v>734</v>
      </c>
      <c r="T1" s="145" t="s">
        <v>735</v>
      </c>
      <c r="U1" s="145" t="s">
        <v>736</v>
      </c>
      <c r="V1" s="145" t="s">
        <v>737</v>
      </c>
      <c r="W1" s="145" t="s">
        <v>738</v>
      </c>
      <c r="X1" s="145" t="s">
        <v>739</v>
      </c>
      <c r="Y1" s="145" t="s">
        <v>740</v>
      </c>
      <c r="Z1" s="145" t="s">
        <v>741</v>
      </c>
      <c r="AA1" s="145" t="s">
        <v>742</v>
      </c>
      <c r="AB1" s="145" t="s">
        <v>743</v>
      </c>
      <c r="AC1" s="145" t="s">
        <v>744</v>
      </c>
      <c r="AD1" s="145" t="s">
        <v>745</v>
      </c>
      <c r="AE1" s="145" t="s">
        <v>746</v>
      </c>
      <c r="AF1" s="145" t="s">
        <v>747</v>
      </c>
      <c r="AG1" s="145" t="s">
        <v>748</v>
      </c>
      <c r="AH1" s="145" t="s">
        <v>749</v>
      </c>
      <c r="AI1" s="145" t="s">
        <v>750</v>
      </c>
      <c r="AJ1" s="145" t="s">
        <v>751</v>
      </c>
      <c r="AK1" s="145" t="s">
        <v>752</v>
      </c>
      <c r="AL1" s="145" t="s">
        <v>753</v>
      </c>
      <c r="AM1" s="145" t="s">
        <v>754</v>
      </c>
      <c r="AN1" s="145" t="s">
        <v>755</v>
      </c>
      <c r="AO1" s="145" t="s">
        <v>756</v>
      </c>
      <c r="AP1" s="145" t="s">
        <v>757</v>
      </c>
      <c r="AQ1" s="145" t="s">
        <v>758</v>
      </c>
      <c r="AR1" s="145" t="s">
        <v>759</v>
      </c>
      <c r="AS1" s="145" t="s">
        <v>760</v>
      </c>
      <c r="AT1" s="145" t="s">
        <v>761</v>
      </c>
      <c r="AU1" s="145" t="s">
        <v>762</v>
      </c>
      <c r="AV1" s="145" t="s">
        <v>763</v>
      </c>
      <c r="AW1" s="146" t="s">
        <v>764</v>
      </c>
    </row>
    <row r="2" spans="1:49" ht="60" customHeight="1" outlineLevel="1" x14ac:dyDescent="0.35">
      <c r="A2" s="138" t="s">
        <v>1611</v>
      </c>
      <c r="B2" s="124"/>
      <c r="C2" s="123" t="s">
        <v>1612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1611</v>
      </c>
      <c r="B3" s="125" t="s">
        <v>905</v>
      </c>
      <c r="C3" s="126" t="s">
        <v>1613</v>
      </c>
      <c r="D3" s="128" t="s">
        <v>1614</v>
      </c>
      <c r="E3" s="128" t="s">
        <v>1615</v>
      </c>
      <c r="F3" s="128" t="s">
        <v>1616</v>
      </c>
      <c r="G3" s="128" t="s">
        <v>1617</v>
      </c>
      <c r="H3" s="128" t="s">
        <v>1618</v>
      </c>
      <c r="I3" s="130">
        <f>IF(COUNTIF(J3:AW3,"&lt;&gt;")=0,"",SUMPRODUCT(((Recommendations[ImplStatus]="Implemented")+(Recommendations[ImplStatus]="Compensated"))*ISNUMBER(MATCH(Recommendations[Id],J3:AW3,0)))/COUNTIF(J3:AW3,"&lt;&gt;"))</f>
        <v>0</v>
      </c>
      <c r="J3" s="132" t="s">
        <v>133</v>
      </c>
      <c r="K3" s="132" t="s">
        <v>409</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1611</v>
      </c>
      <c r="B4" s="125" t="s">
        <v>1619</v>
      </c>
      <c r="C4" s="126" t="s">
        <v>1620</v>
      </c>
      <c r="D4" s="128" t="s">
        <v>1621</v>
      </c>
      <c r="E4" s="128" t="s">
        <v>1622</v>
      </c>
      <c r="F4" s="128" t="s">
        <v>1623</v>
      </c>
      <c r="G4" s="128" t="s">
        <v>1624</v>
      </c>
      <c r="H4" s="128" t="s">
        <v>1625</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1611</v>
      </c>
      <c r="B5" s="125" t="s">
        <v>1626</v>
      </c>
      <c r="C5" s="126" t="s">
        <v>1627</v>
      </c>
      <c r="D5" s="128" t="s">
        <v>1628</v>
      </c>
      <c r="E5" s="128" t="s">
        <v>1629</v>
      </c>
      <c r="F5" s="128" t="s">
        <v>1630</v>
      </c>
      <c r="G5" s="128" t="s">
        <v>1631</v>
      </c>
      <c r="H5" s="128" t="s">
        <v>1632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1611</v>
      </c>
      <c r="B6" s="125" t="s">
        <v>1633</v>
      </c>
      <c r="C6" s="126" t="s">
        <v>1634</v>
      </c>
      <c r="D6" s="128" t="s">
        <v>1635</v>
      </c>
      <c r="E6" s="128" t="s">
        <v>1636</v>
      </c>
      <c r="F6" s="128" t="s">
        <v>1637</v>
      </c>
      <c r="G6" s="128" t="s">
        <v>1638</v>
      </c>
      <c r="H6" s="128" t="s">
        <v>1639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1611</v>
      </c>
      <c r="B7" s="125" t="s">
        <v>1640</v>
      </c>
      <c r="C7" s="126" t="s">
        <v>1641</v>
      </c>
      <c r="D7" s="128" t="s">
        <v>1642</v>
      </c>
      <c r="E7" s="128" t="s">
        <v>1643</v>
      </c>
      <c r="F7" s="128" t="s">
        <v>1644</v>
      </c>
      <c r="G7" s="128" t="s">
        <v>1645</v>
      </c>
      <c r="H7" s="128" t="s">
        <v>1646</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1611</v>
      </c>
      <c r="B8" s="125" t="s">
        <v>1647</v>
      </c>
      <c r="C8" s="126" t="s">
        <v>1648</v>
      </c>
      <c r="D8" s="128" t="s">
        <v>1649</v>
      </c>
      <c r="E8" s="128" t="s">
        <v>1650</v>
      </c>
      <c r="F8" s="128" t="s">
        <v>1651</v>
      </c>
      <c r="G8" s="128" t="s">
        <v>1645</v>
      </c>
      <c r="H8" s="128" t="s">
        <v>1652</v>
      </c>
      <c r="I8" s="130">
        <f>IF(COUNTIF(J8:AW8,"&lt;&gt;")=0,"",SUMPRODUCT(((Recommendations[ImplStatus]="Implemented")+(Recommendations[ImplStatus]="Compensated"))*ISNUMBER(MATCH(Recommendations[Id],J8:AW8,0)))/COUNTIF(J8:AW8,"&lt;&gt;"))</f>
        <v>0</v>
      </c>
      <c r="J8" s="132" t="s">
        <v>133</v>
      </c>
      <c r="K8" s="132" t="s">
        <v>409</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1611</v>
      </c>
      <c r="B9" s="125" t="s">
        <v>1653</v>
      </c>
      <c r="C9" s="126" t="s">
        <v>1654</v>
      </c>
      <c r="D9" s="128" t="s">
        <v>1655</v>
      </c>
      <c r="E9" s="128" t="s">
        <v>1656</v>
      </c>
      <c r="F9" s="128" t="s">
        <v>1657</v>
      </c>
      <c r="G9" s="128" t="s">
        <v>1658</v>
      </c>
      <c r="H9" s="128" t="s">
        <v>1659</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1611</v>
      </c>
      <c r="B10" s="125" t="s">
        <v>1660</v>
      </c>
      <c r="C10" s="126" t="s">
        <v>1661</v>
      </c>
      <c r="D10" s="128" t="s">
        <v>1662</v>
      </c>
      <c r="E10" s="128" t="s">
        <v>1663</v>
      </c>
      <c r="F10" s="128" t="s">
        <v>1664</v>
      </c>
      <c r="G10" s="128" t="s">
        <v>1665</v>
      </c>
      <c r="H10" s="128" t="s">
        <v>1666</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1611</v>
      </c>
      <c r="B11" s="125" t="s">
        <v>1667</v>
      </c>
      <c r="C11" s="126" t="s">
        <v>1668</v>
      </c>
      <c r="D11" s="128" t="s">
        <v>1669</v>
      </c>
      <c r="E11" s="128" t="s">
        <v>1670</v>
      </c>
      <c r="F11" s="128" t="s">
        <v>1671</v>
      </c>
      <c r="G11" s="128" t="s">
        <v>1672</v>
      </c>
      <c r="H11" s="128" t="s">
        <v>1673</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1611</v>
      </c>
      <c r="B12" s="125" t="s">
        <v>1674</v>
      </c>
      <c r="C12" s="126" t="s">
        <v>1675</v>
      </c>
      <c r="D12" s="128" t="s">
        <v>1676</v>
      </c>
      <c r="E12" s="128" t="s">
        <v>1677</v>
      </c>
      <c r="F12" s="128" t="s">
        <v>1678</v>
      </c>
      <c r="G12" s="128" t="s">
        <v>1665</v>
      </c>
      <c r="H12" s="128" t="s">
        <v>1679</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1611</v>
      </c>
      <c r="B13" s="125" t="s">
        <v>1680</v>
      </c>
      <c r="C13" s="126" t="s">
        <v>1681</v>
      </c>
      <c r="D13" s="128" t="s">
        <v>1682</v>
      </c>
      <c r="E13" s="128" t="s">
        <v>1683</v>
      </c>
      <c r="F13" s="128" t="s">
        <v>1684</v>
      </c>
      <c r="G13" s="128" t="s">
        <v>1665</v>
      </c>
      <c r="H13" s="128" t="s">
        <v>1685</v>
      </c>
      <c r="I13" s="130">
        <f>IF(COUNTIF(J13:AW13,"&lt;&gt;")=0,"",SUMPRODUCT(((Recommendations[ImplStatus]="Implemented")+(Recommendations[ImplStatus]="Compensated"))*ISNUMBER(MATCH(Recommendations[Id],J13:AW13,0)))/COUNTIF(J13:AW13,"&lt;&gt;"))</f>
        <v>0</v>
      </c>
      <c r="J13" s="132" t="s">
        <v>118</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1611</v>
      </c>
      <c r="B14" s="125" t="s">
        <v>1686</v>
      </c>
      <c r="C14" s="126" t="s">
        <v>1687</v>
      </c>
      <c r="D14" s="128" t="s">
        <v>1688</v>
      </c>
      <c r="E14" s="128" t="s">
        <v>1689</v>
      </c>
      <c r="F14" s="128" t="s">
        <v>1690</v>
      </c>
      <c r="G14" s="128" t="s">
        <v>1691</v>
      </c>
      <c r="H14" s="128" t="s">
        <v>1692</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1611</v>
      </c>
      <c r="B15" s="125" t="s">
        <v>1693</v>
      </c>
      <c r="C15" s="126" t="s">
        <v>1694</v>
      </c>
      <c r="D15" s="128" t="s">
        <v>1695</v>
      </c>
      <c r="E15" s="128" t="s">
        <v>1696</v>
      </c>
      <c r="F15" s="128" t="s">
        <v>1697</v>
      </c>
      <c r="G15" s="128" t="s">
        <v>1698</v>
      </c>
      <c r="H15" s="128" t="s">
        <v>1699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1611</v>
      </c>
      <c r="B16" s="125" t="s">
        <v>1700</v>
      </c>
      <c r="C16" s="126" t="s">
        <v>1701</v>
      </c>
      <c r="D16" s="128" t="s">
        <v>1702</v>
      </c>
      <c r="E16" s="128" t="s">
        <v>1703</v>
      </c>
      <c r="F16" s="128" t="s">
        <v>1704</v>
      </c>
      <c r="G16" s="128" t="s">
        <v>1705</v>
      </c>
      <c r="H16" s="128" t="s">
        <v>1706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1611</v>
      </c>
      <c r="B17" s="125" t="s">
        <v>1707</v>
      </c>
      <c r="C17" s="126" t="s">
        <v>1708</v>
      </c>
      <c r="D17" s="128" t="s">
        <v>1709</v>
      </c>
      <c r="E17" s="128" t="s">
        <v>1710</v>
      </c>
      <c r="F17" s="128" t="s">
        <v>1711</v>
      </c>
      <c r="G17" s="128" t="s">
        <v>1712</v>
      </c>
      <c r="H17" s="128" t="s">
        <v>1713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1611</v>
      </c>
      <c r="B18" s="125" t="s">
        <v>1714</v>
      </c>
      <c r="C18" s="126" t="s">
        <v>1715</v>
      </c>
      <c r="D18" s="128" t="s">
        <v>1716</v>
      </c>
      <c r="E18" s="128" t="s">
        <v>1717</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1718</v>
      </c>
      <c r="B19" s="124"/>
      <c r="C19" s="123" t="s">
        <v>1719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1718</v>
      </c>
      <c r="B20" s="125" t="s">
        <v>1720</v>
      </c>
      <c r="C20" s="126" t="s">
        <v>1721</v>
      </c>
      <c r="D20" s="128" t="s">
        <v>1722</v>
      </c>
      <c r="E20" s="128" t="s">
        <v>1723</v>
      </c>
      <c r="F20" s="128" t="s">
        <v>1724</v>
      </c>
      <c r="G20" s="128" t="s">
        <v>1725</v>
      </c>
      <c r="H20" s="128" t="s">
        <v>1726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1718</v>
      </c>
      <c r="B21" s="125" t="s">
        <v>1727</v>
      </c>
      <c r="C21" s="126" t="s">
        <v>1728</v>
      </c>
      <c r="D21" s="128" t="s">
        <v>1729</v>
      </c>
      <c r="E21" s="128" t="s">
        <v>1730</v>
      </c>
      <c r="F21" s="128" t="s">
        <v>1731</v>
      </c>
      <c r="G21" s="128" t="s">
        <v>1732</v>
      </c>
      <c r="H21" s="128" t="s">
        <v>1733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1734</v>
      </c>
      <c r="B22" s="124"/>
      <c r="C22" s="123" t="s">
        <v>1735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1734</v>
      </c>
      <c r="B23" s="125" t="s">
        <v>1736</v>
      </c>
      <c r="C23" s="126" t="s">
        <v>1737</v>
      </c>
      <c r="D23" s="128" t="s">
        <v>1738</v>
      </c>
      <c r="E23" s="128" t="s">
        <v>1739</v>
      </c>
      <c r="F23" s="128" t="s">
        <v>1740</v>
      </c>
      <c r="G23" s="128" t="s">
        <v>1741</v>
      </c>
      <c r="H23" s="128" t="s">
        <v>1742</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1734</v>
      </c>
      <c r="B24" s="125" t="s">
        <v>1743</v>
      </c>
      <c r="C24" s="126" t="s">
        <v>1744</v>
      </c>
      <c r="D24" s="128" t="s">
        <v>1745</v>
      </c>
      <c r="E24" s="128" t="s">
        <v>1746</v>
      </c>
      <c r="F24" s="128" t="s">
        <v>1747</v>
      </c>
      <c r="G24" s="128" t="s">
        <v>1748</v>
      </c>
      <c r="H24" s="128" t="s">
        <v>1749</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1734</v>
      </c>
      <c r="B25" s="125" t="s">
        <v>1750</v>
      </c>
      <c r="C25" s="126" t="s">
        <v>1751</v>
      </c>
      <c r="D25" s="128" t="s">
        <v>1752</v>
      </c>
      <c r="E25" s="128" t="s">
        <v>1753</v>
      </c>
      <c r="F25" s="128" t="s">
        <v>1754</v>
      </c>
      <c r="G25" s="128" t="s">
        <v>1755</v>
      </c>
      <c r="H25" s="128" t="s">
        <v>1756</v>
      </c>
      <c r="I25" s="130">
        <f>IF(COUNTIF(J25:AW25,"&lt;&gt;")=0,"",SUMPRODUCT(((Recommendations[ImplStatus]="Implemented")+(Recommendations[ImplStatus]="Compensated"))*ISNUMBER(MATCH(Recommendations[Id],J25:AW25,0)))/COUNTIF(J25:AW25,"&lt;&gt;"))</f>
        <v>0</v>
      </c>
      <c r="J25" s="132" t="s">
        <v>360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1734</v>
      </c>
      <c r="B26" s="125" t="s">
        <v>1757</v>
      </c>
      <c r="C26" s="126" t="s">
        <v>1758</v>
      </c>
      <c r="D26" s="128" t="s">
        <v>1759</v>
      </c>
      <c r="E26" s="128" t="s">
        <v>1760</v>
      </c>
      <c r="F26" s="128" t="s">
        <v>1761</v>
      </c>
      <c r="G26" s="128" t="s">
        <v>1748</v>
      </c>
      <c r="H26" s="128" t="s">
        <v>1762</v>
      </c>
      <c r="I26" s="130">
        <f>IF(COUNTIF(J26:AW26,"&lt;&gt;")=0,"",SUMPRODUCT(((Recommendations[ImplStatus]="Implemented")+(Recommendations[ImplStatus]="Compensated"))*ISNUMBER(MATCH(Recommendations[Id],J26:AW26,0)))/COUNTIF(J26:AW26,"&lt;&gt;"))</f>
        <v>0</v>
      </c>
      <c r="J26" s="132" t="s">
        <v>221</v>
      </c>
      <c r="K26" s="132" t="s">
        <v>360</v>
      </c>
      <c r="L26" s="132" t="s">
        <v>365</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1734</v>
      </c>
      <c r="B27" s="125" t="s">
        <v>1763</v>
      </c>
      <c r="C27" s="126" t="s">
        <v>1764</v>
      </c>
      <c r="D27" s="128" t="s">
        <v>1765</v>
      </c>
      <c r="E27" s="128" t="s">
        <v>1766</v>
      </c>
      <c r="F27" s="128" t="s">
        <v>1767</v>
      </c>
      <c r="G27" s="128" t="s">
        <v>1768</v>
      </c>
      <c r="H27" s="128" t="s">
        <v>1769</v>
      </c>
      <c r="I27" s="130">
        <f>IF(COUNTIF(J27:AW27,"&lt;&gt;")=0,"",SUMPRODUCT(((Recommendations[ImplStatus]="Implemented")+(Recommendations[ImplStatus]="Compensated"))*ISNUMBER(MATCH(Recommendations[Id],J27:AW27,0)))/COUNTIF(J27:AW27,"&lt;&gt;"))</f>
        <v>0</v>
      </c>
      <c r="J27" s="132" t="s">
        <v>360</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1734</v>
      </c>
      <c r="B28" s="125" t="s">
        <v>1770</v>
      </c>
      <c r="C28" s="126" t="s">
        <v>1771</v>
      </c>
      <c r="D28" s="128" t="s">
        <v>1772</v>
      </c>
      <c r="E28" s="128" t="s">
        <v>1773</v>
      </c>
      <c r="F28" s="128" t="s">
        <v>1774</v>
      </c>
      <c r="G28" s="128" t="s">
        <v>1775</v>
      </c>
      <c r="H28" s="128" t="s">
        <v>1776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1734</v>
      </c>
      <c r="B29" s="125" t="s">
        <v>1777</v>
      </c>
      <c r="C29" s="126" t="s">
        <v>1778</v>
      </c>
      <c r="D29" s="128" t="s">
        <v>1779</v>
      </c>
      <c r="E29" s="128" t="s">
        <v>1780</v>
      </c>
      <c r="F29" s="128" t="s">
        <v>1781</v>
      </c>
      <c r="G29" s="128" t="s">
        <v>1665</v>
      </c>
      <c r="H29" s="128" t="s">
        <v>1782</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1734</v>
      </c>
      <c r="B30" s="125" t="s">
        <v>1783</v>
      </c>
      <c r="C30" s="126" t="s">
        <v>1784</v>
      </c>
      <c r="D30" s="128" t="s">
        <v>1785</v>
      </c>
      <c r="E30" s="128" t="s">
        <v>1786</v>
      </c>
      <c r="F30" s="128" t="s">
        <v>1787</v>
      </c>
      <c r="G30" s="128" t="s">
        <v>1748</v>
      </c>
      <c r="H30" s="128" t="s">
        <v>1788</v>
      </c>
      <c r="I30" s="130">
        <f>IF(COUNTIF(J30:AW30,"&lt;&gt;")=0,"",SUMPRODUCT(((Recommendations[ImplStatus]="Implemented")+(Recommendations[ImplStatus]="Compensated"))*ISNUMBER(MATCH(Recommendations[Id],J30:AW30,0)))/COUNTIF(J30:AW30,"&lt;&gt;"))</f>
        <v>0</v>
      </c>
      <c r="J30" s="132" t="s">
        <v>221</v>
      </c>
      <c r="K30" s="132" t="s">
        <v>360</v>
      </c>
      <c r="L30" s="132" t="s">
        <v>365</v>
      </c>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1789</v>
      </c>
      <c r="B31" s="124"/>
      <c r="C31" s="123" t="s">
        <v>1790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1789</v>
      </c>
      <c r="B32" s="125" t="s">
        <v>1791</v>
      </c>
      <c r="C32" s="126" t="s">
        <v>1792</v>
      </c>
      <c r="D32" s="128" t="s">
        <v>1793</v>
      </c>
      <c r="E32" s="128" t="s">
        <v>1794</v>
      </c>
      <c r="F32" s="128" t="s">
        <v>1795</v>
      </c>
      <c r="G32" s="128" t="s">
        <v>1796</v>
      </c>
      <c r="H32" s="128" t="s">
        <v>1797</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1789</v>
      </c>
      <c r="B33" s="125" t="s">
        <v>1798</v>
      </c>
      <c r="C33" s="126" t="s">
        <v>1799</v>
      </c>
      <c r="D33" s="128" t="s">
        <v>1800</v>
      </c>
      <c r="E33" s="128" t="s">
        <v>1801</v>
      </c>
      <c r="F33" s="128" t="s">
        <v>1802</v>
      </c>
      <c r="G33" s="128" t="s">
        <v>1803</v>
      </c>
      <c r="H33" s="128" t="s">
        <v>1804</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1789</v>
      </c>
      <c r="B34" s="125" t="s">
        <v>1805</v>
      </c>
      <c r="C34" s="126" t="s">
        <v>1806</v>
      </c>
      <c r="D34" s="128" t="s">
        <v>1807</v>
      </c>
      <c r="E34" s="128" t="s">
        <v>1808</v>
      </c>
      <c r="F34" s="128" t="s">
        <v>1809</v>
      </c>
      <c r="G34" s="128" t="s">
        <v>1810</v>
      </c>
      <c r="H34" s="128" t="s">
        <v>1811</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1789</v>
      </c>
      <c r="B35" s="125" t="s">
        <v>1812</v>
      </c>
      <c r="C35" s="126" t="s">
        <v>1813</v>
      </c>
      <c r="D35" s="128" t="s">
        <v>1814</v>
      </c>
      <c r="E35" s="128" t="s">
        <v>1815</v>
      </c>
      <c r="F35" s="128" t="s">
        <v>1816</v>
      </c>
      <c r="G35" s="128" t="s">
        <v>1817</v>
      </c>
      <c r="H35" s="128" t="s">
        <v>1818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1789</v>
      </c>
      <c r="B36" s="125" t="s">
        <v>1819</v>
      </c>
      <c r="C36" s="126" t="s">
        <v>1820</v>
      </c>
      <c r="D36" s="128" t="s">
        <v>1821</v>
      </c>
      <c r="E36" s="128" t="s">
        <v>1822</v>
      </c>
      <c r="F36" s="128" t="s">
        <v>1823</v>
      </c>
      <c r="G36" s="128" t="s">
        <v>1824</v>
      </c>
      <c r="H36" s="128" t="s">
        <v>1825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1789</v>
      </c>
      <c r="B37" s="125" t="s">
        <v>1826</v>
      </c>
      <c r="C37" s="126" t="s">
        <v>1827</v>
      </c>
      <c r="D37" s="128" t="s">
        <v>1828</v>
      </c>
      <c r="E37" s="128" t="s">
        <v>1829</v>
      </c>
      <c r="F37" s="128" t="s">
        <v>1830</v>
      </c>
      <c r="G37" s="128" t="s">
        <v>1831</v>
      </c>
      <c r="H37" s="128" t="s">
        <v>1832</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1789</v>
      </c>
      <c r="B38" s="125" t="s">
        <v>1833</v>
      </c>
      <c r="C38" s="126" t="s">
        <v>1834</v>
      </c>
      <c r="D38" s="128" t="s">
        <v>1835</v>
      </c>
      <c r="E38" s="128" t="s">
        <v>1836</v>
      </c>
      <c r="F38" s="128" t="s">
        <v>1837</v>
      </c>
      <c r="G38" s="128" t="s">
        <v>1838</v>
      </c>
      <c r="H38" s="128" t="s">
        <v>1839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1789</v>
      </c>
      <c r="B39" s="125" t="s">
        <v>1840</v>
      </c>
      <c r="C39" s="126" t="s">
        <v>1841</v>
      </c>
      <c r="D39" s="128" t="s">
        <v>1842</v>
      </c>
      <c r="E39" s="128" t="s">
        <v>1843</v>
      </c>
      <c r="F39" s="128" t="s">
        <v>1844</v>
      </c>
      <c r="G39" s="128" t="s">
        <v>1845</v>
      </c>
      <c r="H39" s="128" t="s">
        <v>1846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1789</v>
      </c>
      <c r="B40" s="125" t="s">
        <v>1847</v>
      </c>
      <c r="C40" s="126" t="s">
        <v>1848</v>
      </c>
      <c r="D40" s="128" t="s">
        <v>1849</v>
      </c>
      <c r="E40" s="128" t="s">
        <v>1850</v>
      </c>
      <c r="F40" s="128" t="s">
        <v>1851</v>
      </c>
      <c r="G40" s="128" t="s">
        <v>1852</v>
      </c>
      <c r="H40" s="128" t="s">
        <v>1853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1789</v>
      </c>
      <c r="B41" s="125" t="s">
        <v>1854</v>
      </c>
      <c r="C41" s="126" t="s">
        <v>1855</v>
      </c>
      <c r="D41" s="128" t="s">
        <v>1856</v>
      </c>
      <c r="E41" s="128" t="s">
        <v>1857</v>
      </c>
      <c r="F41" s="128" t="s">
        <v>1858</v>
      </c>
      <c r="G41" s="128" t="s">
        <v>1796</v>
      </c>
      <c r="H41" s="128" t="s">
        <v>1859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1860</v>
      </c>
      <c r="B42" s="124"/>
      <c r="C42" s="123" t="s">
        <v>1861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1860</v>
      </c>
      <c r="B43" s="125" t="s">
        <v>1862</v>
      </c>
      <c r="C43" s="126" t="s">
        <v>1863</v>
      </c>
      <c r="D43" s="128" t="s">
        <v>1864</v>
      </c>
      <c r="E43" s="128" t="s">
        <v>1865</v>
      </c>
      <c r="F43" s="128" t="s">
        <v>1866</v>
      </c>
      <c r="G43" s="128" t="s">
        <v>1867</v>
      </c>
      <c r="H43" s="128" t="s">
        <v>1868</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1860</v>
      </c>
      <c r="B44" s="125" t="s">
        <v>1869</v>
      </c>
      <c r="C44" s="126" t="s">
        <v>1870</v>
      </c>
      <c r="D44" s="128" t="s">
        <v>1871</v>
      </c>
      <c r="E44" s="128" t="s">
        <v>1872</v>
      </c>
      <c r="F44" s="128" t="s">
        <v>1873</v>
      </c>
      <c r="G44" s="128" t="s">
        <v>1874</v>
      </c>
      <c r="H44" s="128" t="s">
        <v>1875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1860</v>
      </c>
      <c r="B45" s="125" t="s">
        <v>1876</v>
      </c>
      <c r="C45" s="126" t="s">
        <v>1877</v>
      </c>
      <c r="D45" s="128" t="s">
        <v>1878</v>
      </c>
      <c r="E45" s="128" t="s">
        <v>1879</v>
      </c>
      <c r="F45" s="128" t="s">
        <v>1880</v>
      </c>
      <c r="G45" s="128" t="s">
        <v>1881</v>
      </c>
      <c r="H45" s="128" t="s">
        <v>1882</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1860</v>
      </c>
      <c r="B46" s="125" t="s">
        <v>1883</v>
      </c>
      <c r="C46" s="126" t="s">
        <v>1884</v>
      </c>
      <c r="D46" s="128" t="s">
        <v>1885</v>
      </c>
      <c r="E46" s="128" t="s">
        <v>1886</v>
      </c>
      <c r="F46" s="128" t="s">
        <v>1887</v>
      </c>
      <c r="G46" s="128" t="s">
        <v>1881</v>
      </c>
      <c r="H46" s="128" t="s">
        <v>1888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1860</v>
      </c>
      <c r="B47" s="125" t="s">
        <v>1889</v>
      </c>
      <c r="C47" s="126" t="s">
        <v>1890</v>
      </c>
      <c r="D47" s="128" t="s">
        <v>1891</v>
      </c>
      <c r="E47" s="128" t="s">
        <v>1892</v>
      </c>
      <c r="F47" s="128" t="s">
        <v>1893</v>
      </c>
      <c r="G47" s="128" t="s">
        <v>1894</v>
      </c>
      <c r="H47" s="128" t="s">
        <v>1895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1860</v>
      </c>
      <c r="B48" s="125" t="s">
        <v>1896</v>
      </c>
      <c r="C48" s="126" t="s">
        <v>1897</v>
      </c>
      <c r="D48" s="128" t="s">
        <v>1898</v>
      </c>
      <c r="E48" s="128" t="s">
        <v>1899</v>
      </c>
      <c r="F48" s="128" t="s">
        <v>1900</v>
      </c>
      <c r="G48" s="128" t="s">
        <v>1901</v>
      </c>
      <c r="H48" s="128" t="s">
        <v>1902</v>
      </c>
      <c r="I48" s="130">
        <f>IF(COUNTIF(J48:AW48,"&lt;&gt;")=0,"",SUMPRODUCT(((Recommendations[ImplStatus]="Implemented")+(Recommendations[ImplStatus]="Compensated"))*ISNUMBER(MATCH(Recommendations[Id],J48:AW48,0)))/COUNTIF(J48:AW48,"&lt;&gt;"))</f>
        <v>0</v>
      </c>
      <c r="J48" s="132" t="s">
        <v>397</v>
      </c>
      <c r="K48" s="132" t="s">
        <v>415</v>
      </c>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1860</v>
      </c>
      <c r="B49" s="125" t="s">
        <v>1903</v>
      </c>
      <c r="C49" s="126" t="s">
        <v>1904</v>
      </c>
      <c r="D49" s="128" t="s">
        <v>1905</v>
      </c>
      <c r="E49" s="128" t="s">
        <v>1906</v>
      </c>
      <c r="F49" s="128" t="s">
        <v>1907</v>
      </c>
      <c r="G49" s="128" t="s">
        <v>1665</v>
      </c>
      <c r="H49" s="128" t="s">
        <v>1908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1860</v>
      </c>
      <c r="B50" s="125" t="s">
        <v>1909</v>
      </c>
      <c r="C50" s="126" t="s">
        <v>1910</v>
      </c>
      <c r="D50" s="128" t="s">
        <v>1911</v>
      </c>
      <c r="E50" s="128" t="s">
        <v>1912</v>
      </c>
      <c r="F50" s="128" t="s">
        <v>1913</v>
      </c>
      <c r="G50" s="128" t="s">
        <v>1914</v>
      </c>
      <c r="H50" s="128" t="s">
        <v>1915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1916</v>
      </c>
      <c r="B51" s="124"/>
      <c r="C51" s="123" t="s">
        <v>1917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1916</v>
      </c>
      <c r="B52" s="125" t="s">
        <v>1918</v>
      </c>
      <c r="C52" s="126" t="s">
        <v>1919</v>
      </c>
      <c r="D52" s="128" t="s">
        <v>1920</v>
      </c>
      <c r="E52" s="128" t="s">
        <v>1921</v>
      </c>
      <c r="F52" s="128" t="s">
        <v>1922</v>
      </c>
      <c r="G52" s="128" t="s">
        <v>1923</v>
      </c>
      <c r="H52" s="128" t="s">
        <v>1924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1916</v>
      </c>
      <c r="B53" s="125" t="s">
        <v>1925</v>
      </c>
      <c r="C53" s="126" t="s">
        <v>1926</v>
      </c>
      <c r="D53" s="128" t="s">
        <v>1927</v>
      </c>
      <c r="E53" s="128" t="s">
        <v>1928</v>
      </c>
      <c r="F53" s="128" t="s">
        <v>1929</v>
      </c>
      <c r="G53" s="128" t="s">
        <v>1930</v>
      </c>
      <c r="H53" s="128" t="s">
        <v>1931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1916</v>
      </c>
      <c r="B54" s="125" t="s">
        <v>1932</v>
      </c>
      <c r="C54" s="126" t="s">
        <v>1933</v>
      </c>
      <c r="D54" s="128" t="s">
        <v>1934</v>
      </c>
      <c r="E54" s="128" t="s">
        <v>1935</v>
      </c>
      <c r="F54" s="128" t="s">
        <v>1936</v>
      </c>
      <c r="G54" s="128" t="s">
        <v>1937</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1916</v>
      </c>
      <c r="B55" s="125" t="s">
        <v>1938</v>
      </c>
      <c r="C55" s="126" t="s">
        <v>1939</v>
      </c>
      <c r="D55" s="128" t="s">
        <v>1940</v>
      </c>
      <c r="E55" s="128" t="s">
        <v>1941</v>
      </c>
      <c r="F55" s="128" t="s">
        <v>1942</v>
      </c>
      <c r="G55" s="128" t="s">
        <v>1943</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1916</v>
      </c>
      <c r="B56" s="125" t="s">
        <v>1944</v>
      </c>
      <c r="C56" s="126" t="s">
        <v>1945</v>
      </c>
      <c r="D56" s="128" t="s">
        <v>1946</v>
      </c>
      <c r="E56" s="128" t="s">
        <v>1947</v>
      </c>
      <c r="F56" s="128" t="s">
        <v>1948</v>
      </c>
      <c r="G56" s="128" t="s">
        <v>1949</v>
      </c>
      <c r="H56" s="128" t="s">
        <v>1950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1951</v>
      </c>
      <c r="B57" s="124"/>
      <c r="C57" s="123" t="s">
        <v>1952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1951</v>
      </c>
      <c r="B58" s="125" t="s">
        <v>1953</v>
      </c>
      <c r="C58" s="126" t="s">
        <v>1954</v>
      </c>
      <c r="D58" s="128" t="s">
        <v>1955</v>
      </c>
      <c r="E58" s="128" t="s">
        <v>1956</v>
      </c>
      <c r="F58" s="128" t="s">
        <v>1957</v>
      </c>
      <c r="G58" s="128" t="s">
        <v>1958</v>
      </c>
      <c r="H58" s="128" t="s">
        <v>1959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1951</v>
      </c>
      <c r="B59" s="125" t="s">
        <v>1960</v>
      </c>
      <c r="C59" s="126" t="s">
        <v>1961</v>
      </c>
      <c r="D59" s="128" t="s">
        <v>1962</v>
      </c>
      <c r="E59" s="128" t="s">
        <v>1963</v>
      </c>
      <c r="F59" s="128" t="s">
        <v>1964</v>
      </c>
      <c r="G59" s="128" t="s">
        <v>1965</v>
      </c>
      <c r="H59" s="128" t="s">
        <v>1966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1951</v>
      </c>
      <c r="B60" s="125" t="s">
        <v>1967</v>
      </c>
      <c r="C60" s="126" t="s">
        <v>1968</v>
      </c>
      <c r="D60" s="128" t="s">
        <v>1969</v>
      </c>
      <c r="E60" s="128" t="s">
        <v>1970</v>
      </c>
      <c r="F60" s="128" t="s">
        <v>1971</v>
      </c>
      <c r="G60" s="128" t="s">
        <v>1972</v>
      </c>
      <c r="H60" s="128" t="s">
        <v>1973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1974</v>
      </c>
      <c r="B61" s="124"/>
      <c r="C61" s="123" t="s">
        <v>1975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1974</v>
      </c>
      <c r="B62" s="125" t="s">
        <v>1976</v>
      </c>
      <c r="C62" s="126" t="s">
        <v>1977</v>
      </c>
      <c r="D62" s="128" t="s">
        <v>1978</v>
      </c>
      <c r="E62" s="128" t="s">
        <v>1979</v>
      </c>
      <c r="F62" s="128" t="s">
        <v>1980</v>
      </c>
      <c r="G62" s="128" t="s">
        <v>1981</v>
      </c>
      <c r="H62" s="128" t="s">
        <v>1982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1974</v>
      </c>
      <c r="B63" s="125" t="s">
        <v>1983</v>
      </c>
      <c r="C63" s="126" t="s">
        <v>1984</v>
      </c>
      <c r="D63" s="128" t="s">
        <v>1985</v>
      </c>
      <c r="E63" s="128" t="s">
        <v>1986</v>
      </c>
      <c r="F63" s="128" t="s">
        <v>1987</v>
      </c>
      <c r="G63" s="128" t="s">
        <v>1988</v>
      </c>
      <c r="H63" s="128" t="s">
        <v>1989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1974</v>
      </c>
      <c r="B64" s="125" t="s">
        <v>1990</v>
      </c>
      <c r="C64" s="126" t="s">
        <v>1991</v>
      </c>
      <c r="D64" s="128" t="s">
        <v>1992</v>
      </c>
      <c r="E64" s="128" t="s">
        <v>1993</v>
      </c>
      <c r="F64" s="128" t="s">
        <v>1994</v>
      </c>
      <c r="G64" s="128" t="s">
        <v>1995</v>
      </c>
      <c r="H64" s="128" t="s">
        <v>1996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1974</v>
      </c>
      <c r="B65" s="125" t="s">
        <v>1997</v>
      </c>
      <c r="C65" s="126" t="s">
        <v>1998</v>
      </c>
      <c r="D65" s="128" t="s">
        <v>1999</v>
      </c>
      <c r="E65" s="128" t="s">
        <v>2000</v>
      </c>
      <c r="F65" s="128" t="s">
        <v>2001</v>
      </c>
      <c r="G65" s="128" t="s">
        <v>2002</v>
      </c>
      <c r="H65" s="128" t="s">
        <v>2003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1974</v>
      </c>
      <c r="B66" s="125" t="s">
        <v>2004</v>
      </c>
      <c r="C66" s="126" t="s">
        <v>2005</v>
      </c>
      <c r="D66" s="128" t="s">
        <v>2006</v>
      </c>
      <c r="E66" s="128" t="s">
        <v>2007</v>
      </c>
      <c r="F66" s="128" t="s">
        <v>2008</v>
      </c>
      <c r="G66" s="128" t="s">
        <v>2009</v>
      </c>
      <c r="H66" s="128" t="s">
        <v>2010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1974</v>
      </c>
      <c r="B67" s="125" t="s">
        <v>2011</v>
      </c>
      <c r="C67" s="126" t="s">
        <v>2012</v>
      </c>
      <c r="D67" s="128" t="s">
        <v>2013</v>
      </c>
      <c r="E67" s="128" t="s">
        <v>2014</v>
      </c>
      <c r="F67" s="128" t="s">
        <v>2015</v>
      </c>
      <c r="G67" s="128" t="s">
        <v>2016</v>
      </c>
      <c r="H67" s="128" t="s">
        <v>2017</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1974</v>
      </c>
      <c r="B68" s="125" t="s">
        <v>2018</v>
      </c>
      <c r="C68" s="126" t="s">
        <v>2019</v>
      </c>
      <c r="D68" s="128" t="s">
        <v>2020</v>
      </c>
      <c r="E68" s="128" t="s">
        <v>2021</v>
      </c>
      <c r="F68" s="128" t="s">
        <v>2022</v>
      </c>
      <c r="G68" s="128" t="s">
        <v>2023</v>
      </c>
      <c r="H68" s="128" t="s">
        <v>2024</v>
      </c>
      <c r="I68" s="130">
        <f>IF(COUNTIF(J68:AW68,"&lt;&gt;")=0,"",SUMPRODUCT(((Recommendations[ImplStatus]="Implemented")+(Recommendations[ImplStatus]="Compensated"))*ISNUMBER(MATCH(Recommendations[Id],J68:AW68,0)))/COUNTIF(J68:AW68,"&lt;&gt;"))</f>
        <v>0</v>
      </c>
      <c r="J68" s="132" t="s">
        <v>68</v>
      </c>
      <c r="K68" s="132" t="s">
        <v>73</v>
      </c>
      <c r="L68" s="132" t="s">
        <v>78</v>
      </c>
      <c r="M68" s="132" t="s">
        <v>83</v>
      </c>
      <c r="N68" s="132" t="s">
        <v>123</v>
      </c>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2025</v>
      </c>
      <c r="B69" s="124"/>
      <c r="C69" s="123" t="s">
        <v>2026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2025</v>
      </c>
      <c r="B70" s="125" t="s">
        <v>2027</v>
      </c>
      <c r="C70" s="126" t="s">
        <v>2028</v>
      </c>
      <c r="D70" s="128" t="s">
        <v>2029</v>
      </c>
      <c r="E70" s="128" t="s">
        <v>2030</v>
      </c>
      <c r="F70" s="128" t="s">
        <v>2031</v>
      </c>
      <c r="G70" s="128" t="s">
        <v>2032</v>
      </c>
      <c r="H70" s="128" t="s">
        <v>2033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2025</v>
      </c>
      <c r="B71" s="125" t="s">
        <v>2034</v>
      </c>
      <c r="C71" s="126" t="s">
        <v>2035</v>
      </c>
      <c r="D71" s="128" t="s">
        <v>2036</v>
      </c>
      <c r="E71" s="128" t="s">
        <v>2037</v>
      </c>
      <c r="F71" s="128" t="s">
        <v>2038</v>
      </c>
      <c r="G71" s="128" t="s">
        <v>2039</v>
      </c>
      <c r="H71" s="128" t="s">
        <v>2040</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2041</v>
      </c>
      <c r="B72" s="124"/>
      <c r="C72" s="123" t="s">
        <v>2042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2041</v>
      </c>
      <c r="B73" s="125" t="s">
        <v>2043</v>
      </c>
      <c r="C73" s="126" t="s">
        <v>2044</v>
      </c>
      <c r="D73" s="128" t="s">
        <v>2045</v>
      </c>
      <c r="E73" s="128" t="s">
        <v>2046</v>
      </c>
      <c r="F73" s="128" t="s">
        <v>2047</v>
      </c>
      <c r="G73" s="128" t="s">
        <v>2048</v>
      </c>
      <c r="H73" s="128" t="s">
        <v>2049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2041</v>
      </c>
      <c r="B74" s="125" t="s">
        <v>2050</v>
      </c>
      <c r="C74" s="126" t="s">
        <v>2051</v>
      </c>
      <c r="D74" s="128" t="s">
        <v>2052</v>
      </c>
      <c r="E74" s="128" t="s">
        <v>2053</v>
      </c>
      <c r="F74" s="128" t="s">
        <v>2054</v>
      </c>
      <c r="G74" s="128" t="s">
        <v>2055</v>
      </c>
      <c r="H74" s="128" t="s">
        <v>2056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2041</v>
      </c>
      <c r="B75" s="125" t="s">
        <v>2057</v>
      </c>
      <c r="C75" s="126" t="s">
        <v>2058</v>
      </c>
      <c r="D75" s="128" t="s">
        <v>2059</v>
      </c>
      <c r="E75" s="128" t="s">
        <v>2060</v>
      </c>
      <c r="F75" s="128" t="s">
        <v>2061</v>
      </c>
      <c r="G75" s="128" t="s">
        <v>2062</v>
      </c>
      <c r="H75" s="128" t="s">
        <v>2063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2041</v>
      </c>
      <c r="B76" s="125" t="s">
        <v>2064</v>
      </c>
      <c r="C76" s="126" t="s">
        <v>2065</v>
      </c>
      <c r="D76" s="128" t="s">
        <v>2066</v>
      </c>
      <c r="E76" s="128" t="s">
        <v>2067</v>
      </c>
      <c r="F76" s="128" t="s">
        <v>2068</v>
      </c>
      <c r="G76" s="128" t="s">
        <v>2069</v>
      </c>
      <c r="H76" s="128" t="s">
        <v>2070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2041</v>
      </c>
      <c r="B77" s="125" t="s">
        <v>2071</v>
      </c>
      <c r="C77" s="126" t="s">
        <v>2072</v>
      </c>
      <c r="D77" s="128" t="s">
        <v>2073</v>
      </c>
      <c r="E77" s="128" t="s">
        <v>2074</v>
      </c>
      <c r="F77" s="128" t="s">
        <v>2075</v>
      </c>
      <c r="G77" s="128" t="s">
        <v>2069</v>
      </c>
      <c r="H77" s="128" t="s">
        <v>2076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2077</v>
      </c>
      <c r="B78" s="124"/>
      <c r="C78" s="123" t="s">
        <v>2078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2077</v>
      </c>
      <c r="B79" s="125" t="s">
        <v>2077</v>
      </c>
      <c r="C79" s="126" t="s">
        <v>2079</v>
      </c>
      <c r="D79" s="128" t="s">
        <v>2080</v>
      </c>
      <c r="E79" s="128" t="s">
        <v>2081</v>
      </c>
      <c r="F79" s="128" t="s">
        <v>2082</v>
      </c>
      <c r="G79" s="128" t="s">
        <v>2083</v>
      </c>
      <c r="H79" s="128" t="s">
        <v>2084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2077</v>
      </c>
      <c r="B80" s="125" t="s">
        <v>2085</v>
      </c>
      <c r="C80" s="126" t="s">
        <v>2086</v>
      </c>
      <c r="D80" s="128" t="s">
        <v>2087</v>
      </c>
      <c r="E80" s="128" t="s">
        <v>2088</v>
      </c>
      <c r="F80" s="128" t="s">
        <v>2089</v>
      </c>
      <c r="G80" s="128" t="s">
        <v>2090</v>
      </c>
      <c r="H80" s="128" t="s">
        <v>2091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2077</v>
      </c>
      <c r="B81" s="125" t="s">
        <v>2092</v>
      </c>
      <c r="C81" s="126" t="s">
        <v>2093</v>
      </c>
      <c r="D81" s="128" t="s">
        <v>2094</v>
      </c>
      <c r="E81" s="128" t="s">
        <v>2095</v>
      </c>
      <c r="F81" s="128" t="s">
        <v>2096</v>
      </c>
      <c r="G81" s="128" t="s">
        <v>2097</v>
      </c>
      <c r="H81" s="128" t="s">
        <v>2098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2099</v>
      </c>
      <c r="B82" s="124"/>
      <c r="C82" s="123" t="s">
        <v>2100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2099</v>
      </c>
      <c r="B83" s="125" t="s">
        <v>2101</v>
      </c>
      <c r="C83" s="126" t="s">
        <v>2102</v>
      </c>
      <c r="D83" s="128" t="s">
        <v>2103</v>
      </c>
      <c r="E83" s="128" t="s">
        <v>2104</v>
      </c>
      <c r="F83" s="128" t="s">
        <v>2105</v>
      </c>
      <c r="G83" s="128" t="s">
        <v>2106</v>
      </c>
      <c r="H83" s="128" t="s">
        <v>2107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2099</v>
      </c>
      <c r="B84" s="125" t="s">
        <v>2108</v>
      </c>
      <c r="C84" s="126" t="s">
        <v>2109</v>
      </c>
      <c r="D84" s="128" t="s">
        <v>2110</v>
      </c>
      <c r="E84" s="128" t="s">
        <v>2111</v>
      </c>
      <c r="F84" s="128" t="s">
        <v>2112</v>
      </c>
      <c r="G84" s="128" t="s">
        <v>2113</v>
      </c>
      <c r="H84" s="128" t="s">
        <v>2114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2099</v>
      </c>
      <c r="B85" s="125" t="s">
        <v>2115</v>
      </c>
      <c r="C85" s="126" t="s">
        <v>2116</v>
      </c>
      <c r="D85" s="128" t="s">
        <v>2117</v>
      </c>
      <c r="E85" s="128" t="s">
        <v>2118</v>
      </c>
      <c r="F85" s="128" t="s">
        <v>2119</v>
      </c>
      <c r="G85" s="128" t="s">
        <v>2120</v>
      </c>
      <c r="H85" s="128" t="s">
        <v>2121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2099</v>
      </c>
      <c r="B86" s="125" t="s">
        <v>2122</v>
      </c>
      <c r="C86" s="126" t="s">
        <v>2123</v>
      </c>
      <c r="D86" s="128" t="s">
        <v>2124</v>
      </c>
      <c r="E86" s="128" t="s">
        <v>2125</v>
      </c>
      <c r="F86" s="128" t="s">
        <v>2126</v>
      </c>
      <c r="G86" s="128" t="s">
        <v>2127</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2128</v>
      </c>
      <c r="B87" s="124"/>
      <c r="C87" s="123" t="s">
        <v>2129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2128</v>
      </c>
      <c r="B88" s="125" t="s">
        <v>2130</v>
      </c>
      <c r="C88" s="126" t="s">
        <v>2131</v>
      </c>
      <c r="D88" s="128" t="s">
        <v>2132</v>
      </c>
      <c r="E88" s="128" t="s">
        <v>2133</v>
      </c>
      <c r="F88" s="128" t="s">
        <v>2134</v>
      </c>
      <c r="G88" s="128" t="s">
        <v>2135</v>
      </c>
      <c r="H88" s="128" t="s">
        <v>2136</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2128</v>
      </c>
      <c r="B89" s="125" t="s">
        <v>2137</v>
      </c>
      <c r="C89" s="126" t="s">
        <v>2138</v>
      </c>
      <c r="D89" s="128" t="s">
        <v>2139</v>
      </c>
      <c r="E89" s="128" t="s">
        <v>2140</v>
      </c>
      <c r="F89" s="128" t="s">
        <v>2141</v>
      </c>
      <c r="G89" s="128" t="s">
        <v>1665</v>
      </c>
      <c r="H89" s="128" t="s">
        <v>2142</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2128</v>
      </c>
      <c r="B90" s="125" t="s">
        <v>2143</v>
      </c>
      <c r="C90" s="126" t="s">
        <v>2144</v>
      </c>
      <c r="D90" s="128" t="s">
        <v>2145</v>
      </c>
      <c r="E90" s="128" t="s">
        <v>2146</v>
      </c>
      <c r="F90" s="128" t="s">
        <v>2147</v>
      </c>
      <c r="G90" s="128" t="s">
        <v>2135</v>
      </c>
      <c r="H90" s="128" t="s">
        <v>2148</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2128</v>
      </c>
      <c r="B91" s="125" t="s">
        <v>2149</v>
      </c>
      <c r="C91" s="126" t="s">
        <v>2150</v>
      </c>
      <c r="D91" s="128" t="s">
        <v>2151</v>
      </c>
      <c r="E91" s="128" t="s">
        <v>2152</v>
      </c>
      <c r="F91" s="128" t="s">
        <v>2153</v>
      </c>
      <c r="G91" s="128" t="s">
        <v>1665</v>
      </c>
      <c r="H91" s="128" t="s">
        <v>2154</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2128</v>
      </c>
      <c r="B92" s="125" t="s">
        <v>2155</v>
      </c>
      <c r="C92" s="126" t="s">
        <v>2156</v>
      </c>
      <c r="D92" s="128" t="s">
        <v>2157</v>
      </c>
      <c r="E92" s="128" t="s">
        <v>2158</v>
      </c>
      <c r="F92" s="128" t="s">
        <v>2159</v>
      </c>
      <c r="G92" s="128" t="s">
        <v>1665</v>
      </c>
      <c r="H92" s="128" t="s">
        <v>2160</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2128</v>
      </c>
      <c r="B93" s="125" t="s">
        <v>2161</v>
      </c>
      <c r="C93" s="126" t="s">
        <v>2162</v>
      </c>
      <c r="D93" s="128" t="s">
        <v>2163</v>
      </c>
      <c r="E93" s="128" t="s">
        <v>2164</v>
      </c>
      <c r="F93" s="128" t="s">
        <v>2165</v>
      </c>
      <c r="G93" s="128" t="s">
        <v>2166</v>
      </c>
      <c r="H93" s="128" t="s">
        <v>2167</v>
      </c>
      <c r="I93" s="130">
        <f>IF(COUNTIF(J93:AW93,"&lt;&gt;")=0,"",SUMPRODUCT(((Recommendations[ImplStatus]="Implemented")+(Recommendations[ImplStatus]="Compensated"))*ISNUMBER(MATCH(Recommendations[Id],J93:AW93,0)))/COUNTIF(J93:AW93,"&lt;&gt;"))</f>
        <v>0</v>
      </c>
      <c r="J93" s="132" t="s">
        <v>209</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2128</v>
      </c>
      <c r="B94" s="125" t="s">
        <v>2168</v>
      </c>
      <c r="C94" s="126" t="s">
        <v>2169</v>
      </c>
      <c r="D94" s="128" t="s">
        <v>2170</v>
      </c>
      <c r="E94" s="128" t="s">
        <v>2171</v>
      </c>
      <c r="F94" s="128" t="s">
        <v>2172</v>
      </c>
      <c r="G94" s="128" t="s">
        <v>2173</v>
      </c>
      <c r="H94" s="128" t="s">
        <v>2174</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2128</v>
      </c>
      <c r="B95" s="125" t="s">
        <v>2175</v>
      </c>
      <c r="C95" s="126" t="s">
        <v>2176</v>
      </c>
      <c r="D95" s="128" t="s">
        <v>2177</v>
      </c>
      <c r="E95" s="128" t="s">
        <v>2178</v>
      </c>
      <c r="F95" s="128" t="s">
        <v>2179</v>
      </c>
      <c r="G95" s="128" t="s">
        <v>2180</v>
      </c>
      <c r="H95" s="128" t="s">
        <v>2181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2128</v>
      </c>
      <c r="B96" s="125" t="s">
        <v>2182</v>
      </c>
      <c r="C96" s="126" t="s">
        <v>2183</v>
      </c>
      <c r="D96" s="128" t="s">
        <v>2184</v>
      </c>
      <c r="E96" s="128" t="s">
        <v>2185</v>
      </c>
      <c r="F96" s="128" t="s">
        <v>2186</v>
      </c>
      <c r="G96" s="128" t="s">
        <v>2187</v>
      </c>
      <c r="H96" s="128" t="s">
        <v>2188</v>
      </c>
      <c r="I96" s="130">
        <f>IF(COUNTIF(J96:AW96,"&lt;&gt;")=0,"",SUMPRODUCT(((Recommendations[ImplStatus]="Implemented")+(Recommendations[ImplStatus]="Compensated"))*ISNUMBER(MATCH(Recommendations[Id],J96:AW96,0)))/COUNTIF(J96:AW96,"&lt;&gt;"))</f>
        <v>0</v>
      </c>
      <c r="J96" s="132" t="s">
        <v>18</v>
      </c>
      <c r="K96" s="132" t="s">
        <v>37</v>
      </c>
      <c r="L96" s="132" t="s">
        <v>44</v>
      </c>
      <c r="M96" s="132" t="s">
        <v>56</v>
      </c>
      <c r="N96" s="132" t="s">
        <v>61</v>
      </c>
      <c r="O96" s="132" t="s">
        <v>112</v>
      </c>
      <c r="P96" s="132" t="s">
        <v>128</v>
      </c>
      <c r="Q96" s="132" t="s">
        <v>139</v>
      </c>
      <c r="R96" s="132" t="s">
        <v>159</v>
      </c>
      <c r="S96" s="132" t="s">
        <v>164</v>
      </c>
      <c r="T96" s="132" t="s">
        <v>183</v>
      </c>
      <c r="U96" s="132" t="s">
        <v>189</v>
      </c>
      <c r="V96" s="132" t="s">
        <v>202</v>
      </c>
      <c r="W96" s="132" t="s">
        <v>215</v>
      </c>
      <c r="X96" s="132" t="s">
        <v>227</v>
      </c>
      <c r="Y96" s="132" t="s">
        <v>245</v>
      </c>
      <c r="Z96" s="132" t="s">
        <v>251</v>
      </c>
      <c r="AA96" s="132" t="s">
        <v>258</v>
      </c>
      <c r="AB96" s="132" t="s">
        <v>263</v>
      </c>
      <c r="AC96" s="132" t="s">
        <v>268</v>
      </c>
      <c r="AD96" s="132" t="s">
        <v>275</v>
      </c>
      <c r="AE96" s="132" t="s">
        <v>289</v>
      </c>
      <c r="AF96" s="132" t="s">
        <v>299</v>
      </c>
      <c r="AG96" s="132" t="s">
        <v>305</v>
      </c>
      <c r="AH96" s="132" t="s">
        <v>311</v>
      </c>
      <c r="AI96" s="132" t="s">
        <v>322</v>
      </c>
      <c r="AJ96" s="132" t="s">
        <v>327</v>
      </c>
      <c r="AK96" s="132" t="s">
        <v>332</v>
      </c>
      <c r="AL96" s="132" t="s">
        <v>343</v>
      </c>
      <c r="AM96" s="132" t="s">
        <v>349</v>
      </c>
      <c r="AN96" s="132" t="s">
        <v>354</v>
      </c>
      <c r="AO96" s="132" t="s">
        <v>365</v>
      </c>
      <c r="AP96" s="132" t="s">
        <v>378</v>
      </c>
      <c r="AQ96" s="132" t="s">
        <v>384</v>
      </c>
      <c r="AR96" s="132" t="s">
        <v>390</v>
      </c>
      <c r="AS96" s="132" t="s">
        <v>397</v>
      </c>
      <c r="AT96" s="132" t="s">
        <v>404</v>
      </c>
      <c r="AU96" s="132" t="s">
        <v>415</v>
      </c>
      <c r="AV96" s="132" t="s">
        <v>423</v>
      </c>
      <c r="AW96" s="142" t="s">
        <v>430</v>
      </c>
    </row>
    <row r="97" spans="1:49" ht="60" customHeight="1" x14ac:dyDescent="0.35">
      <c r="A97" s="139" t="s">
        <v>2128</v>
      </c>
      <c r="B97" s="125" t="s">
        <v>2189</v>
      </c>
      <c r="C97" s="126" t="s">
        <v>2190</v>
      </c>
      <c r="D97" s="128" t="s">
        <v>2191</v>
      </c>
      <c r="E97" s="128" t="s">
        <v>2192</v>
      </c>
      <c r="F97" s="128" t="s">
        <v>2193</v>
      </c>
      <c r="G97" s="128" t="s">
        <v>2194</v>
      </c>
      <c r="H97" s="128" t="s">
        <v>2195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2196</v>
      </c>
      <c r="B98" s="124"/>
      <c r="C98" s="123" t="s">
        <v>2197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2196</v>
      </c>
      <c r="B99" s="125" t="s">
        <v>2198</v>
      </c>
      <c r="C99" s="126" t="s">
        <v>2199</v>
      </c>
      <c r="D99" s="128" t="s">
        <v>2200</v>
      </c>
      <c r="E99" s="128" t="s">
        <v>2201</v>
      </c>
      <c r="F99" s="128" t="s">
        <v>2202</v>
      </c>
      <c r="G99" s="128" t="s">
        <v>2203</v>
      </c>
      <c r="H99" s="128" t="s">
        <v>2204</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2196</v>
      </c>
      <c r="B100" s="125" t="s">
        <v>2205</v>
      </c>
      <c r="C100" s="126" t="s">
        <v>2206</v>
      </c>
      <c r="D100" s="128" t="s">
        <v>2207</v>
      </c>
      <c r="E100" s="128" t="s">
        <v>2208</v>
      </c>
      <c r="F100" s="128" t="s">
        <v>2209</v>
      </c>
      <c r="G100" s="128" t="s">
        <v>2210</v>
      </c>
      <c r="H100" s="128" t="s">
        <v>2211</v>
      </c>
      <c r="I100" s="130">
        <f>IF(COUNTIF(J100:AW100,"&lt;&gt;")=0,"",SUMPRODUCT(((Recommendations[ImplStatus]="Implemented")+(Recommendations[ImplStatus]="Compensated"))*ISNUMBER(MATCH(Recommendations[Id],J100:AW100,0)))/COUNTIF(J100:AW100,"&lt;&gt;"))</f>
        <v>0</v>
      </c>
      <c r="J100" s="132" t="s">
        <v>18</v>
      </c>
      <c r="K100" s="132" t="s">
        <v>37</v>
      </c>
      <c r="L100" s="132" t="s">
        <v>44</v>
      </c>
      <c r="M100" s="132" t="s">
        <v>56</v>
      </c>
      <c r="N100" s="132" t="s">
        <v>61</v>
      </c>
      <c r="O100" s="132" t="s">
        <v>100</v>
      </c>
      <c r="P100" s="132" t="s">
        <v>112</v>
      </c>
      <c r="Q100" s="132" t="s">
        <v>128</v>
      </c>
      <c r="R100" s="132" t="s">
        <v>133</v>
      </c>
      <c r="S100" s="132" t="s">
        <v>139</v>
      </c>
      <c r="T100" s="132" t="s">
        <v>146</v>
      </c>
      <c r="U100" s="132" t="s">
        <v>159</v>
      </c>
      <c r="V100" s="132" t="s">
        <v>164</v>
      </c>
      <c r="W100" s="132" t="s">
        <v>172</v>
      </c>
      <c r="X100" s="132" t="s">
        <v>183</v>
      </c>
      <c r="Y100" s="132" t="s">
        <v>189</v>
      </c>
      <c r="Z100" s="132" t="s">
        <v>202</v>
      </c>
      <c r="AA100" s="132" t="s">
        <v>215</v>
      </c>
      <c r="AB100" s="132" t="s">
        <v>221</v>
      </c>
      <c r="AC100" s="132" t="s">
        <v>227</v>
      </c>
      <c r="AD100" s="132" t="s">
        <v>245</v>
      </c>
      <c r="AE100" s="132" t="s">
        <v>251</v>
      </c>
      <c r="AF100" s="132" t="s">
        <v>258</v>
      </c>
      <c r="AG100" s="132" t="s">
        <v>263</v>
      </c>
      <c r="AH100" s="132" t="s">
        <v>268</v>
      </c>
      <c r="AI100" s="132" t="s">
        <v>275</v>
      </c>
      <c r="AJ100" s="132" t="s">
        <v>289</v>
      </c>
      <c r="AK100" s="132" t="s">
        <v>294</v>
      </c>
      <c r="AL100" s="132" t="s">
        <v>299</v>
      </c>
      <c r="AM100" s="132" t="s">
        <v>305</v>
      </c>
      <c r="AN100" s="132" t="s">
        <v>311</v>
      </c>
      <c r="AO100" s="132" t="s">
        <v>322</v>
      </c>
      <c r="AP100" s="132" t="s">
        <v>327</v>
      </c>
      <c r="AQ100" s="132" t="s">
        <v>332</v>
      </c>
      <c r="AR100" s="132" t="s">
        <v>343</v>
      </c>
      <c r="AS100" s="132" t="s">
        <v>349</v>
      </c>
      <c r="AT100" s="132" t="s">
        <v>354</v>
      </c>
      <c r="AU100" s="132" t="s">
        <v>365</v>
      </c>
      <c r="AV100" s="132" t="s">
        <v>378</v>
      </c>
      <c r="AW100" s="142" t="s">
        <v>384</v>
      </c>
    </row>
    <row r="101" spans="1:49" ht="60" customHeight="1" x14ac:dyDescent="0.35">
      <c r="A101" s="139" t="s">
        <v>2196</v>
      </c>
      <c r="B101" s="125" t="s">
        <v>2212</v>
      </c>
      <c r="C101" s="126" t="s">
        <v>2213</v>
      </c>
      <c r="D101" s="128" t="s">
        <v>2214</v>
      </c>
      <c r="E101" s="128" t="s">
        <v>2215</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2196</v>
      </c>
      <c r="B102" s="125" t="s">
        <v>2216</v>
      </c>
      <c r="C102" s="126" t="s">
        <v>2217</v>
      </c>
      <c r="D102" s="128" t="s">
        <v>2218</v>
      </c>
      <c r="E102" s="128" t="s">
        <v>2219</v>
      </c>
      <c r="F102" s="128" t="s">
        <v>2220</v>
      </c>
      <c r="G102" s="128" t="s">
        <v>2221</v>
      </c>
      <c r="H102" s="128" t="s">
        <v>2222</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2196</v>
      </c>
      <c r="B103" s="125" t="s">
        <v>2223</v>
      </c>
      <c r="C103" s="126" t="s">
        <v>2224</v>
      </c>
      <c r="D103" s="128" t="s">
        <v>2225</v>
      </c>
      <c r="E103" s="128" t="s">
        <v>2226</v>
      </c>
      <c r="F103" s="128" t="s">
        <v>2227</v>
      </c>
      <c r="G103" s="128" t="s">
        <v>2228</v>
      </c>
      <c r="H103" s="128" t="s">
        <v>2229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2230</v>
      </c>
      <c r="B104" s="124"/>
      <c r="C104" s="123" t="s">
        <v>2231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2230</v>
      </c>
      <c r="B105" s="125" t="s">
        <v>2232</v>
      </c>
      <c r="C105" s="126" t="s">
        <v>2233</v>
      </c>
      <c r="D105" s="128" t="s">
        <v>2234</v>
      </c>
      <c r="E105" s="128" t="s">
        <v>2235</v>
      </c>
      <c r="F105" s="128" t="s">
        <v>2236</v>
      </c>
      <c r="G105" s="128" t="s">
        <v>2237</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2230</v>
      </c>
      <c r="B106" s="125" t="s">
        <v>2238</v>
      </c>
      <c r="C106" s="126" t="s">
        <v>2239</v>
      </c>
      <c r="D106" s="128" t="s">
        <v>2240</v>
      </c>
      <c r="E106" s="128" t="s">
        <v>2241</v>
      </c>
      <c r="F106" s="128" t="s">
        <v>2242</v>
      </c>
      <c r="G106" s="128" t="s">
        <v>2243</v>
      </c>
      <c r="H106" s="128" t="s">
        <v>2244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2230</v>
      </c>
      <c r="B107" s="125" t="s">
        <v>2245</v>
      </c>
      <c r="C107" s="126" t="s">
        <v>2246</v>
      </c>
      <c r="D107" s="128" t="s">
        <v>2247</v>
      </c>
      <c r="E107" s="128" t="s">
        <v>2248</v>
      </c>
      <c r="F107" s="128" t="s">
        <v>2249</v>
      </c>
      <c r="G107" s="128" t="s">
        <v>2250</v>
      </c>
      <c r="H107" s="128" t="s">
        <v>2251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2252</v>
      </c>
      <c r="B108" s="124"/>
      <c r="C108" s="123" t="s">
        <v>2253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2252</v>
      </c>
      <c r="B109" s="125" t="s">
        <v>2254</v>
      </c>
      <c r="C109" s="126" t="s">
        <v>2255</v>
      </c>
      <c r="D109" s="128" t="s">
        <v>2256</v>
      </c>
      <c r="E109" s="128" t="s">
        <v>2257</v>
      </c>
      <c r="F109" s="128" t="s">
        <v>2258</v>
      </c>
      <c r="G109" s="128" t="s">
        <v>2259</v>
      </c>
      <c r="H109" s="128" t="s">
        <v>2260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2252</v>
      </c>
      <c r="B110" s="125" t="s">
        <v>2261</v>
      </c>
      <c r="C110" s="126" t="s">
        <v>2262</v>
      </c>
      <c r="D110" s="128" t="s">
        <v>2263</v>
      </c>
      <c r="E110" s="128" t="s">
        <v>2264</v>
      </c>
      <c r="F110" s="128" t="s">
        <v>2265</v>
      </c>
      <c r="G110" s="128" t="s">
        <v>2266</v>
      </c>
      <c r="H110" s="128" t="s">
        <v>2267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2252</v>
      </c>
      <c r="B111" s="125" t="s">
        <v>2268</v>
      </c>
      <c r="C111" s="126" t="s">
        <v>2269</v>
      </c>
      <c r="D111" s="128" t="s">
        <v>2270</v>
      </c>
      <c r="E111" s="128" t="s">
        <v>2271</v>
      </c>
      <c r="F111" s="128" t="s">
        <v>2272</v>
      </c>
      <c r="G111" s="128" t="s">
        <v>2273</v>
      </c>
      <c r="H111" s="128" t="s">
        <v>2274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2275</v>
      </c>
      <c r="B112" s="124"/>
      <c r="C112" s="123" t="s">
        <v>2276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2275</v>
      </c>
      <c r="B113" s="125" t="s">
        <v>2277</v>
      </c>
      <c r="C113" s="126" t="s">
        <v>2278</v>
      </c>
      <c r="D113" s="128" t="s">
        <v>2279</v>
      </c>
      <c r="E113" s="128" t="s">
        <v>2280</v>
      </c>
      <c r="F113" s="128" t="s">
        <v>2281</v>
      </c>
      <c r="G113" s="128" t="s">
        <v>2282</v>
      </c>
      <c r="H113" s="128" t="s">
        <v>2283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2275</v>
      </c>
      <c r="B114" s="125" t="s">
        <v>2284</v>
      </c>
      <c r="C114" s="126" t="s">
        <v>2285</v>
      </c>
      <c r="D114" s="128" t="s">
        <v>2286</v>
      </c>
      <c r="E114" s="128" t="s">
        <v>2287</v>
      </c>
      <c r="F114" s="128" t="s">
        <v>2288</v>
      </c>
      <c r="G114" s="128" t="s">
        <v>2282</v>
      </c>
      <c r="H114" s="128" t="s">
        <v>2289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2275</v>
      </c>
      <c r="B115" s="133" t="s">
        <v>2290</v>
      </c>
      <c r="C115" s="134" t="s">
        <v>2291</v>
      </c>
      <c r="D115" s="135" t="s">
        <v>2292</v>
      </c>
      <c r="E115" s="135" t="s">
        <v>2293</v>
      </c>
      <c r="F115" s="135" t="s">
        <v>2294</v>
      </c>
      <c r="G115" s="135" t="s">
        <v>2295</v>
      </c>
      <c r="H115" s="135" t="s">
        <v>2296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32" t="s">
        <v>476</v>
      </c>
      <c r="B119" s="232"/>
      <c r="C119" s="232"/>
      <c r="D119" s="232"/>
      <c r="E119" s="23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IFERROR(INDEX('Recommendations'!$I$2:$I$76, MATCH(J2,'Recommendations'!$B$2:$B$76,0))="Implemented", FALSE))</xm:f>
            <x14:dxf>
              <font>
                <color rgb="FF000000"/>
              </font>
              <fill>
                <patternFill>
                  <bgColor rgb="FF3C7D22"/>
                </patternFill>
              </fill>
            </x14:dxf>
          </x14:cfRule>
          <x14:cfRule type="expression" priority="2" id="{00000000-000E-0000-0600-000002000000}">
            <xm:f>AND(J2&lt;&gt;"", IFERROR(INDEX('Recommendations'!$I$2:$I$76, MATCH(J2,'Recommendations'!$B$2:$B$76,0))="Compensated", FALSE))</xm:f>
            <x14:dxf>
              <font>
                <color rgb="FF000000"/>
              </font>
              <fill>
                <patternFill>
                  <bgColor rgb="FFC6E0B4"/>
                </patternFill>
              </fill>
            </x14:dxf>
          </x14:cfRule>
          <x14:cfRule type="expression" priority="3" id="{00000000-000E-0000-0600-000003000000}">
            <xm:f>AND(J2&lt;&gt;"", IFERROR(INDEX('Recommendations'!$I$2:$I$76, MATCH(J2,'Recommendations'!$B$2:$B$76,0))="Testing", FALSE))</xm:f>
            <x14:dxf>
              <font>
                <color rgb="FF000000"/>
              </font>
              <fill>
                <patternFill>
                  <bgColor rgb="FFFFC000"/>
                </patternFill>
              </fill>
            </x14:dxf>
          </x14:cfRule>
          <x14:cfRule type="expression" priority="4" id="{00000000-000E-0000-0600-000004000000}">
            <xm:f>AND(J2&lt;&gt;"", IFERROR(INDEX('Recommendations'!$I$2:$I$76, MATCH(J2,'Recommendations'!$B$2:$B$76,0))="Failed", FALSE))</xm:f>
            <x14:dxf>
              <font>
                <color rgb="FF000000"/>
              </font>
              <fill>
                <patternFill>
                  <bgColor rgb="FFD82891"/>
                </patternFill>
              </fill>
            </x14:dxf>
          </x14:cfRule>
          <x14:cfRule type="expression" priority="5" id="{00000000-000E-0000-0600-000005000000}">
            <xm:f>AND(J2&lt;&gt;"", IFERROR(INDEX('Recommendations'!$I$2:$I$76, MATCH(J2,'Recommendations'!$B$2:$B$76,0))="Risk Accepted", FALSE))</xm:f>
            <x14:dxf>
              <font>
                <color rgb="FF000000"/>
              </font>
              <fill>
                <patternFill>
                  <bgColor rgb="FFD9D9D9"/>
                </patternFill>
              </fill>
            </x14:dxf>
          </x14:cfRule>
          <x14:cfRule type="expression" priority="6" id="{00000000-000E-0000-0600-000006000000}">
            <xm:f>AND(J2&lt;&gt;"", IFERROR(INDEX('Recommendations'!$I$2:$I$76, MATCH(J2,'Recommendations'!$B$2:$B$76,0))="N/A",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2297</v>
      </c>
      <c r="B1" s="184" t="s">
        <v>2298</v>
      </c>
      <c r="C1" s="184" t="s">
        <v>1</v>
      </c>
      <c r="D1" s="184" t="s">
        <v>2299</v>
      </c>
      <c r="E1" s="184" t="s">
        <v>2300</v>
      </c>
      <c r="F1" s="184" t="s">
        <v>2301</v>
      </c>
      <c r="G1" s="184" t="s">
        <v>724</v>
      </c>
      <c r="H1" s="184" t="s">
        <v>725</v>
      </c>
      <c r="I1" s="184" t="s">
        <v>726</v>
      </c>
      <c r="J1" s="184" t="s">
        <v>727</v>
      </c>
      <c r="K1" s="184" t="s">
        <v>728</v>
      </c>
      <c r="L1" s="184" t="s">
        <v>729</v>
      </c>
      <c r="M1" s="184" t="s">
        <v>730</v>
      </c>
      <c r="N1" s="184" t="s">
        <v>731</v>
      </c>
      <c r="O1" s="184" t="s">
        <v>732</v>
      </c>
      <c r="P1" s="184" t="s">
        <v>733</v>
      </c>
      <c r="Q1" s="184" t="s">
        <v>734</v>
      </c>
      <c r="R1" s="184" t="s">
        <v>735</v>
      </c>
      <c r="S1" s="184" t="s">
        <v>736</v>
      </c>
      <c r="T1" s="184" t="s">
        <v>737</v>
      </c>
      <c r="U1" s="184" t="s">
        <v>738</v>
      </c>
      <c r="V1" s="184" t="s">
        <v>739</v>
      </c>
      <c r="W1" s="184" t="s">
        <v>740</v>
      </c>
      <c r="X1" s="184" t="s">
        <v>741</v>
      </c>
      <c r="Y1" s="184" t="s">
        <v>742</v>
      </c>
      <c r="Z1" s="184" t="s">
        <v>743</v>
      </c>
      <c r="AA1" s="184" t="s">
        <v>744</v>
      </c>
      <c r="AB1" s="184" t="s">
        <v>745</v>
      </c>
      <c r="AC1" s="184" t="s">
        <v>746</v>
      </c>
      <c r="AD1" s="184" t="s">
        <v>747</v>
      </c>
      <c r="AE1" s="184" t="s">
        <v>748</v>
      </c>
      <c r="AF1" s="184" t="s">
        <v>749</v>
      </c>
      <c r="AG1" s="184" t="s">
        <v>750</v>
      </c>
      <c r="AH1" s="184" t="s">
        <v>751</v>
      </c>
      <c r="AI1" s="184" t="s">
        <v>752</v>
      </c>
      <c r="AJ1" s="184" t="s">
        <v>753</v>
      </c>
      <c r="AK1" s="184" t="s">
        <v>754</v>
      </c>
      <c r="AL1" s="184" t="s">
        <v>755</v>
      </c>
      <c r="AM1" s="184" t="s">
        <v>756</v>
      </c>
      <c r="AN1" s="184" t="s">
        <v>757</v>
      </c>
      <c r="AO1" s="184" t="s">
        <v>758</v>
      </c>
      <c r="AP1" s="184" t="s">
        <v>759</v>
      </c>
      <c r="AQ1" s="184" t="s">
        <v>760</v>
      </c>
      <c r="AR1" s="184" t="s">
        <v>761</v>
      </c>
      <c r="AS1" s="184" t="s">
        <v>762</v>
      </c>
      <c r="AT1" s="184" t="s">
        <v>763</v>
      </c>
      <c r="AU1" s="185" t="s">
        <v>764</v>
      </c>
    </row>
    <row r="2" spans="1:47" ht="60" customHeight="1" outlineLevel="1" x14ac:dyDescent="0.35">
      <c r="A2" s="175" t="s">
        <v>2302</v>
      </c>
      <c r="B2" s="149" t="s">
        <v>25</v>
      </c>
      <c r="C2" s="147" t="s">
        <v>2303</v>
      </c>
      <c r="D2" s="153" t="s">
        <v>2304</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2302</v>
      </c>
      <c r="B3" s="150" t="s">
        <v>2305</v>
      </c>
      <c r="C3" s="148" t="s">
        <v>2306</v>
      </c>
      <c r="D3" s="154" t="s">
        <v>2307</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2302</v>
      </c>
      <c r="B4" s="151" t="s">
        <v>2305</v>
      </c>
      <c r="C4" s="152" t="s">
        <v>2308</v>
      </c>
      <c r="D4" s="155" t="s">
        <v>2309</v>
      </c>
      <c r="E4" s="158" t="s">
        <v>2310</v>
      </c>
      <c r="F4" s="161" t="s">
        <v>2311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2302</v>
      </c>
      <c r="B5" s="151" t="s">
        <v>2305</v>
      </c>
      <c r="C5" s="152" t="s">
        <v>2312</v>
      </c>
      <c r="D5" s="155" t="s">
        <v>2313</v>
      </c>
      <c r="E5" s="158" t="s">
        <v>2314</v>
      </c>
      <c r="F5" s="161" t="s">
        <v>2315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2302</v>
      </c>
      <c r="B6" s="151" t="s">
        <v>2305</v>
      </c>
      <c r="C6" s="152" t="s">
        <v>2316</v>
      </c>
      <c r="D6" s="155" t="s">
        <v>2317</v>
      </c>
      <c r="E6" s="158" t="s">
        <v>2318</v>
      </c>
      <c r="F6" s="161" t="s">
        <v>2315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2302</v>
      </c>
      <c r="B7" s="151" t="s">
        <v>2305</v>
      </c>
      <c r="C7" s="152" t="s">
        <v>2319</v>
      </c>
      <c r="D7" s="155" t="s">
        <v>2320</v>
      </c>
      <c r="E7" s="158" t="s">
        <v>2321</v>
      </c>
      <c r="F7" s="161" t="s">
        <v>2315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2302</v>
      </c>
      <c r="B8" s="151" t="s">
        <v>2305</v>
      </c>
      <c r="C8" s="152" t="s">
        <v>2322</v>
      </c>
      <c r="D8" s="155" t="s">
        <v>2323</v>
      </c>
      <c r="E8" s="158" t="s">
        <v>2324</v>
      </c>
      <c r="F8" s="161" t="s">
        <v>2325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2302</v>
      </c>
      <c r="B9" s="150" t="s">
        <v>2326</v>
      </c>
      <c r="C9" s="148" t="s">
        <v>2327</v>
      </c>
      <c r="D9" s="154" t="s">
        <v>2328</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2302</v>
      </c>
      <c r="B10" s="151" t="s">
        <v>2326</v>
      </c>
      <c r="C10" s="152" t="s">
        <v>2329</v>
      </c>
      <c r="D10" s="155" t="s">
        <v>2330</v>
      </c>
      <c r="E10" s="158" t="s">
        <v>2331</v>
      </c>
      <c r="F10" s="161" t="s">
        <v>2311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2302</v>
      </c>
      <c r="B11" s="151" t="s">
        <v>2326</v>
      </c>
      <c r="C11" s="152" t="s">
        <v>2332</v>
      </c>
      <c r="D11" s="155" t="s">
        <v>2333</v>
      </c>
      <c r="E11" s="158" t="s">
        <v>2334</v>
      </c>
      <c r="F11" s="161" t="s">
        <v>2311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2302</v>
      </c>
      <c r="B12" s="151" t="s">
        <v>2326</v>
      </c>
      <c r="C12" s="152" t="s">
        <v>2335</v>
      </c>
      <c r="D12" s="155" t="s">
        <v>2336</v>
      </c>
      <c r="E12" s="158" t="s">
        <v>2337</v>
      </c>
      <c r="F12" s="161" t="s">
        <v>2311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2302</v>
      </c>
      <c r="B13" s="150" t="s">
        <v>2338</v>
      </c>
      <c r="C13" s="148" t="s">
        <v>2339</v>
      </c>
      <c r="D13" s="154" t="s">
        <v>2340</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2302</v>
      </c>
      <c r="B14" s="151" t="s">
        <v>2338</v>
      </c>
      <c r="C14" s="152" t="s">
        <v>2341</v>
      </c>
      <c r="D14" s="155" t="s">
        <v>2342</v>
      </c>
      <c r="E14" s="158" t="s">
        <v>2343</v>
      </c>
      <c r="F14" s="161" t="s">
        <v>2311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2302</v>
      </c>
      <c r="B15" s="151" t="s">
        <v>2338</v>
      </c>
      <c r="C15" s="152" t="s">
        <v>2344</v>
      </c>
      <c r="D15" s="155" t="s">
        <v>2345</v>
      </c>
      <c r="E15" s="158" t="s">
        <v>2346</v>
      </c>
      <c r="F15" s="161" t="s">
        <v>2311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2302</v>
      </c>
      <c r="B16" s="150" t="s">
        <v>2347</v>
      </c>
      <c r="C16" s="148" t="s">
        <v>2348</v>
      </c>
      <c r="D16" s="154" t="s">
        <v>2349</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2302</v>
      </c>
      <c r="B17" s="151" t="s">
        <v>2347</v>
      </c>
      <c r="C17" s="152" t="s">
        <v>2350</v>
      </c>
      <c r="D17" s="155" t="s">
        <v>2351</v>
      </c>
      <c r="E17" s="158" t="s">
        <v>2352</v>
      </c>
      <c r="F17" s="161" t="s">
        <v>2311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2302</v>
      </c>
      <c r="B18" s="151" t="s">
        <v>2347</v>
      </c>
      <c r="C18" s="152" t="s">
        <v>2353</v>
      </c>
      <c r="D18" s="155" t="s">
        <v>2354</v>
      </c>
      <c r="E18" s="158" t="s">
        <v>2355</v>
      </c>
      <c r="F18" s="161" t="s">
        <v>2315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2302</v>
      </c>
      <c r="B19" s="151" t="s">
        <v>2347</v>
      </c>
      <c r="C19" s="152" t="s">
        <v>2356</v>
      </c>
      <c r="D19" s="155" t="s">
        <v>2357</v>
      </c>
      <c r="E19" s="158" t="s">
        <v>2358</v>
      </c>
      <c r="F19" s="161" t="s">
        <v>2311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2302</v>
      </c>
      <c r="B20" s="151" t="s">
        <v>2347</v>
      </c>
      <c r="C20" s="152" t="s">
        <v>2359</v>
      </c>
      <c r="D20" s="155" t="s">
        <v>2360</v>
      </c>
      <c r="E20" s="158" t="s">
        <v>2361</v>
      </c>
      <c r="F20" s="161" t="s">
        <v>2311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2302</v>
      </c>
      <c r="B21" s="151" t="s">
        <v>2347</v>
      </c>
      <c r="C21" s="152" t="s">
        <v>2362</v>
      </c>
      <c r="D21" s="155" t="s">
        <v>2363</v>
      </c>
      <c r="E21" s="158" t="s">
        <v>2364</v>
      </c>
      <c r="F21" s="161" t="s">
        <v>2315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2302</v>
      </c>
      <c r="B22" s="151" t="s">
        <v>2347</v>
      </c>
      <c r="C22" s="152" t="s">
        <v>2365</v>
      </c>
      <c r="D22" s="155" t="s">
        <v>2366</v>
      </c>
      <c r="E22" s="158" t="s">
        <v>2367</v>
      </c>
      <c r="F22" s="161" t="s">
        <v>2311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2302</v>
      </c>
      <c r="B23" s="151" t="s">
        <v>2347</v>
      </c>
      <c r="C23" s="152" t="s">
        <v>2368</v>
      </c>
      <c r="D23" s="155" t="s">
        <v>2369</v>
      </c>
      <c r="E23" s="158" t="s">
        <v>2370</v>
      </c>
      <c r="F23" s="161" t="s">
        <v>2311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2302</v>
      </c>
      <c r="B24" s="150" t="s">
        <v>2371</v>
      </c>
      <c r="C24" s="148" t="s">
        <v>2372</v>
      </c>
      <c r="D24" s="154" t="s">
        <v>2373</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2302</v>
      </c>
      <c r="B25" s="151" t="s">
        <v>2371</v>
      </c>
      <c r="C25" s="152" t="s">
        <v>2374</v>
      </c>
      <c r="D25" s="155" t="s">
        <v>2375</v>
      </c>
      <c r="E25" s="158" t="s">
        <v>2376</v>
      </c>
      <c r="F25" s="161" t="s">
        <v>2311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2302</v>
      </c>
      <c r="B26" s="151" t="s">
        <v>2371</v>
      </c>
      <c r="C26" s="152" t="s">
        <v>2377</v>
      </c>
      <c r="D26" s="155" t="s">
        <v>2378</v>
      </c>
      <c r="E26" s="158" t="s">
        <v>2379</v>
      </c>
      <c r="F26" s="161" t="s">
        <v>2311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2302</v>
      </c>
      <c r="B27" s="151" t="s">
        <v>2371</v>
      </c>
      <c r="C27" s="152" t="s">
        <v>2380</v>
      </c>
      <c r="D27" s="155" t="s">
        <v>2381</v>
      </c>
      <c r="E27" s="158" t="s">
        <v>2382</v>
      </c>
      <c r="F27" s="161" t="s">
        <v>2315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2302</v>
      </c>
      <c r="B28" s="151" t="s">
        <v>2371</v>
      </c>
      <c r="C28" s="152" t="s">
        <v>2383</v>
      </c>
      <c r="D28" s="155" t="s">
        <v>2384</v>
      </c>
      <c r="E28" s="158" t="s">
        <v>2385</v>
      </c>
      <c r="F28" s="161" t="s">
        <v>2311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2302</v>
      </c>
      <c r="B29" s="150" t="s">
        <v>2386</v>
      </c>
      <c r="C29" s="148" t="s">
        <v>2387</v>
      </c>
      <c r="D29" s="154" t="s">
        <v>2388</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2302</v>
      </c>
      <c r="B30" s="151" t="s">
        <v>2386</v>
      </c>
      <c r="C30" s="152" t="s">
        <v>2389</v>
      </c>
      <c r="D30" s="155" t="s">
        <v>2390</v>
      </c>
      <c r="E30" s="158" t="s">
        <v>2391</v>
      </c>
      <c r="F30" s="161" t="s">
        <v>2325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2302</v>
      </c>
      <c r="B31" s="151" t="s">
        <v>2386</v>
      </c>
      <c r="C31" s="152" t="s">
        <v>2392</v>
      </c>
      <c r="D31" s="155" t="s">
        <v>2393</v>
      </c>
      <c r="E31" s="158" t="s">
        <v>2394</v>
      </c>
      <c r="F31" s="161" t="s">
        <v>2325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2302</v>
      </c>
      <c r="B32" s="151" t="s">
        <v>2386</v>
      </c>
      <c r="C32" s="152" t="s">
        <v>2395</v>
      </c>
      <c r="D32" s="155" t="s">
        <v>2396</v>
      </c>
      <c r="E32" s="158" t="s">
        <v>2397</v>
      </c>
      <c r="F32" s="161" t="s">
        <v>2325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2302</v>
      </c>
      <c r="B33" s="151" t="s">
        <v>2386</v>
      </c>
      <c r="C33" s="152" t="s">
        <v>2398</v>
      </c>
      <c r="D33" s="155" t="s">
        <v>2399</v>
      </c>
      <c r="E33" s="158" t="s">
        <v>2400</v>
      </c>
      <c r="F33" s="161" t="s">
        <v>2325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2302</v>
      </c>
      <c r="B34" s="151" t="s">
        <v>2386</v>
      </c>
      <c r="C34" s="152" t="s">
        <v>2401</v>
      </c>
      <c r="D34" s="155" t="s">
        <v>2402</v>
      </c>
      <c r="E34" s="158" t="s">
        <v>2403</v>
      </c>
      <c r="F34" s="161" t="s">
        <v>2325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2302</v>
      </c>
      <c r="B35" s="151" t="s">
        <v>2386</v>
      </c>
      <c r="C35" s="152" t="s">
        <v>2404</v>
      </c>
      <c r="D35" s="155" t="s">
        <v>2405</v>
      </c>
      <c r="E35" s="158" t="s">
        <v>2406</v>
      </c>
      <c r="F35" s="161" t="s">
        <v>2325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2302</v>
      </c>
      <c r="B36" s="151" t="s">
        <v>2386</v>
      </c>
      <c r="C36" s="152" t="s">
        <v>2407</v>
      </c>
      <c r="D36" s="155" t="s">
        <v>2408</v>
      </c>
      <c r="E36" s="158" t="s">
        <v>2409</v>
      </c>
      <c r="F36" s="161" t="s">
        <v>2325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2302</v>
      </c>
      <c r="B37" s="151" t="s">
        <v>2386</v>
      </c>
      <c r="C37" s="152" t="s">
        <v>2410</v>
      </c>
      <c r="D37" s="155" t="s">
        <v>2411</v>
      </c>
      <c r="E37" s="158" t="s">
        <v>2412</v>
      </c>
      <c r="F37" s="161" t="s">
        <v>2325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2302</v>
      </c>
      <c r="B38" s="151" t="s">
        <v>2386</v>
      </c>
      <c r="C38" s="152" t="s">
        <v>2413</v>
      </c>
      <c r="D38" s="155" t="s">
        <v>2414</v>
      </c>
      <c r="E38" s="158" t="s">
        <v>2415</v>
      </c>
      <c r="F38" s="161" t="s">
        <v>2325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2302</v>
      </c>
      <c r="B39" s="151" t="s">
        <v>2386</v>
      </c>
      <c r="C39" s="152" t="s">
        <v>2416</v>
      </c>
      <c r="D39" s="155" t="s">
        <v>2417</v>
      </c>
      <c r="E39" s="158" t="s">
        <v>2418</v>
      </c>
      <c r="F39" s="161" t="s">
        <v>2325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2419</v>
      </c>
      <c r="B40" s="149" t="s">
        <v>25</v>
      </c>
      <c r="C40" s="147" t="s">
        <v>2420</v>
      </c>
      <c r="D40" s="153" t="s">
        <v>2421</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2419</v>
      </c>
      <c r="B41" s="150" t="s">
        <v>2422</v>
      </c>
      <c r="C41" s="148" t="s">
        <v>2423</v>
      </c>
      <c r="D41" s="154" t="s">
        <v>2424</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2419</v>
      </c>
      <c r="B42" s="151" t="s">
        <v>2422</v>
      </c>
      <c r="C42" s="152" t="s">
        <v>2425</v>
      </c>
      <c r="D42" s="155" t="s">
        <v>2426</v>
      </c>
      <c r="E42" s="158" t="s">
        <v>2427</v>
      </c>
      <c r="F42" s="161" t="s">
        <v>2311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2419</v>
      </c>
      <c r="B43" s="151" t="s">
        <v>2422</v>
      </c>
      <c r="C43" s="152" t="s">
        <v>2428</v>
      </c>
      <c r="D43" s="155" t="s">
        <v>2429</v>
      </c>
      <c r="E43" s="158" t="s">
        <v>2430</v>
      </c>
      <c r="F43" s="161" t="s">
        <v>2311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2419</v>
      </c>
      <c r="B44" s="151" t="s">
        <v>2422</v>
      </c>
      <c r="C44" s="152" t="s">
        <v>2431</v>
      </c>
      <c r="D44" s="155" t="s">
        <v>2432</v>
      </c>
      <c r="E44" s="158" t="s">
        <v>2433</v>
      </c>
      <c r="F44" s="161" t="s">
        <v>2315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2419</v>
      </c>
      <c r="B45" s="151" t="s">
        <v>2422</v>
      </c>
      <c r="C45" s="152" t="s">
        <v>2434</v>
      </c>
      <c r="D45" s="155" t="s">
        <v>2435</v>
      </c>
      <c r="E45" s="158" t="s">
        <v>2436</v>
      </c>
      <c r="F45" s="161" t="s">
        <v>2325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2419</v>
      </c>
      <c r="B46" s="151" t="s">
        <v>2422</v>
      </c>
      <c r="C46" s="152" t="s">
        <v>2437</v>
      </c>
      <c r="D46" s="155" t="s">
        <v>2438</v>
      </c>
      <c r="E46" s="158" t="s">
        <v>2439</v>
      </c>
      <c r="F46" s="161" t="s">
        <v>2311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2419</v>
      </c>
      <c r="B47" s="151" t="s">
        <v>2422</v>
      </c>
      <c r="C47" s="152" t="s">
        <v>2440</v>
      </c>
      <c r="D47" s="155" t="s">
        <v>2441</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2419</v>
      </c>
      <c r="B48" s="151" t="s">
        <v>2422</v>
      </c>
      <c r="C48" s="152" t="s">
        <v>2442</v>
      </c>
      <c r="D48" s="155" t="s">
        <v>2443</v>
      </c>
      <c r="E48" s="158" t="s">
        <v>2444</v>
      </c>
      <c r="F48" s="161" t="s">
        <v>2311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2419</v>
      </c>
      <c r="B49" s="151" t="s">
        <v>2422</v>
      </c>
      <c r="C49" s="152" t="s">
        <v>2445</v>
      </c>
      <c r="D49" s="155" t="s">
        <v>2446</v>
      </c>
      <c r="E49" s="158" t="s">
        <v>2447</v>
      </c>
      <c r="F49" s="161" t="s">
        <v>2315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2419</v>
      </c>
      <c r="B50" s="150" t="s">
        <v>2448</v>
      </c>
      <c r="C50" s="148" t="s">
        <v>2449</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2419</v>
      </c>
      <c r="B51" s="151" t="s">
        <v>2448</v>
      </c>
      <c r="C51" s="152" t="s">
        <v>2450</v>
      </c>
      <c r="D51" s="155" t="s">
        <v>2451</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2419</v>
      </c>
      <c r="B52" s="151" t="s">
        <v>2448</v>
      </c>
      <c r="C52" s="152" t="s">
        <v>2452</v>
      </c>
      <c r="D52" s="155" t="s">
        <v>2453</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2419</v>
      </c>
      <c r="B53" s="151" t="s">
        <v>2448</v>
      </c>
      <c r="C53" s="152" t="s">
        <v>2454</v>
      </c>
      <c r="D53" s="155" t="s">
        <v>2455</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2419</v>
      </c>
      <c r="B54" s="151" t="s">
        <v>2448</v>
      </c>
      <c r="C54" s="152" t="s">
        <v>2456</v>
      </c>
      <c r="D54" s="155" t="s">
        <v>2457</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2419</v>
      </c>
      <c r="B55" s="151" t="s">
        <v>2448</v>
      </c>
      <c r="C55" s="152" t="s">
        <v>2458</v>
      </c>
      <c r="D55" s="155" t="s">
        <v>2459</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2419</v>
      </c>
      <c r="B56" s="150" t="s">
        <v>631</v>
      </c>
      <c r="C56" s="148" t="s">
        <v>2460</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2419</v>
      </c>
      <c r="B57" s="151" t="s">
        <v>631</v>
      </c>
      <c r="C57" s="152" t="s">
        <v>2461</v>
      </c>
      <c r="D57" s="155" t="s">
        <v>2462</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2419</v>
      </c>
      <c r="B58" s="151" t="s">
        <v>631</v>
      </c>
      <c r="C58" s="152" t="s">
        <v>2463</v>
      </c>
      <c r="D58" s="155" t="s">
        <v>2464</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2419</v>
      </c>
      <c r="B59" s="151" t="s">
        <v>631</v>
      </c>
      <c r="C59" s="152" t="s">
        <v>2465</v>
      </c>
      <c r="D59" s="155" t="s">
        <v>2466</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2419</v>
      </c>
      <c r="B60" s="151" t="s">
        <v>631</v>
      </c>
      <c r="C60" s="152" t="s">
        <v>2467</v>
      </c>
      <c r="D60" s="155" t="s">
        <v>2468</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2419</v>
      </c>
      <c r="B61" s="150" t="s">
        <v>2469</v>
      </c>
      <c r="C61" s="148" t="s">
        <v>2470</v>
      </c>
      <c r="D61" s="154" t="s">
        <v>2471</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2419</v>
      </c>
      <c r="B62" s="151" t="s">
        <v>2469</v>
      </c>
      <c r="C62" s="152" t="s">
        <v>2472</v>
      </c>
      <c r="D62" s="155" t="s">
        <v>2473</v>
      </c>
      <c r="E62" s="158" t="s">
        <v>2474</v>
      </c>
      <c r="F62" s="161" t="s">
        <v>2311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2419</v>
      </c>
      <c r="B63" s="151" t="s">
        <v>2469</v>
      </c>
      <c r="C63" s="152" t="s">
        <v>2475</v>
      </c>
      <c r="D63" s="155" t="s">
        <v>2476</v>
      </c>
      <c r="E63" s="158" t="s">
        <v>2477</v>
      </c>
      <c r="F63" s="161" t="s">
        <v>2315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2419</v>
      </c>
      <c r="B64" s="151" t="s">
        <v>2469</v>
      </c>
      <c r="C64" s="152" t="s">
        <v>2478</v>
      </c>
      <c r="D64" s="155" t="s">
        <v>2479</v>
      </c>
      <c r="E64" s="158" t="s">
        <v>2480</v>
      </c>
      <c r="F64" s="161" t="s">
        <v>2311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2419</v>
      </c>
      <c r="B65" s="151" t="s">
        <v>2469</v>
      </c>
      <c r="C65" s="152" t="s">
        <v>2481</v>
      </c>
      <c r="D65" s="155" t="s">
        <v>2482</v>
      </c>
      <c r="E65" s="158" t="s">
        <v>2483</v>
      </c>
      <c r="F65" s="161" t="s">
        <v>2311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2419</v>
      </c>
      <c r="B66" s="150" t="s">
        <v>2077</v>
      </c>
      <c r="C66" s="148" t="s">
        <v>2484</v>
      </c>
      <c r="D66" s="154" t="s">
        <v>2485</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2419</v>
      </c>
      <c r="B67" s="151" t="s">
        <v>2077</v>
      </c>
      <c r="C67" s="152" t="s">
        <v>2486</v>
      </c>
      <c r="D67" s="155" t="s">
        <v>2487</v>
      </c>
      <c r="E67" s="158" t="s">
        <v>2488</v>
      </c>
      <c r="F67" s="161" t="s">
        <v>2311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2419</v>
      </c>
      <c r="B68" s="151" t="s">
        <v>2077</v>
      </c>
      <c r="C68" s="152" t="s">
        <v>2489</v>
      </c>
      <c r="D68" s="155" t="s">
        <v>2490</v>
      </c>
      <c r="E68" s="158" t="s">
        <v>2491</v>
      </c>
      <c r="F68" s="161" t="s">
        <v>2311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2419</v>
      </c>
      <c r="B69" s="151" t="s">
        <v>2077</v>
      </c>
      <c r="C69" s="152" t="s">
        <v>2492</v>
      </c>
      <c r="D69" s="155" t="s">
        <v>2493</v>
      </c>
      <c r="E69" s="158" t="s">
        <v>2494</v>
      </c>
      <c r="F69" s="161" t="s">
        <v>2315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2419</v>
      </c>
      <c r="B70" s="151" t="s">
        <v>2077</v>
      </c>
      <c r="C70" s="152" t="s">
        <v>2495</v>
      </c>
      <c r="D70" s="155" t="s">
        <v>2496</v>
      </c>
      <c r="E70" s="158" t="s">
        <v>2497</v>
      </c>
      <c r="F70" s="161" t="s">
        <v>2311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2419</v>
      </c>
      <c r="B71" s="151" t="s">
        <v>2077</v>
      </c>
      <c r="C71" s="152" t="s">
        <v>2498</v>
      </c>
      <c r="D71" s="155" t="s">
        <v>2499</v>
      </c>
      <c r="E71" s="158" t="s">
        <v>2500</v>
      </c>
      <c r="F71" s="161" t="s">
        <v>2311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2419</v>
      </c>
      <c r="B72" s="151" t="s">
        <v>2077</v>
      </c>
      <c r="C72" s="152" t="s">
        <v>2501</v>
      </c>
      <c r="D72" s="155" t="s">
        <v>2502</v>
      </c>
      <c r="E72" s="158" t="s">
        <v>2503</v>
      </c>
      <c r="F72" s="161" t="s">
        <v>2311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2419</v>
      </c>
      <c r="B73" s="151" t="s">
        <v>2077</v>
      </c>
      <c r="C73" s="152" t="s">
        <v>2504</v>
      </c>
      <c r="D73" s="155" t="s">
        <v>2505</v>
      </c>
      <c r="E73" s="158" t="s">
        <v>2506</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2419</v>
      </c>
      <c r="B74" s="151" t="s">
        <v>2077</v>
      </c>
      <c r="C74" s="152" t="s">
        <v>2507</v>
      </c>
      <c r="D74" s="155" t="s">
        <v>2508</v>
      </c>
      <c r="E74" s="158" t="s">
        <v>2509</v>
      </c>
      <c r="F74" s="161" t="s">
        <v>2315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2419</v>
      </c>
      <c r="B75" s="151" t="s">
        <v>2077</v>
      </c>
      <c r="C75" s="152" t="s">
        <v>2510</v>
      </c>
      <c r="D75" s="155" t="s">
        <v>2511</v>
      </c>
      <c r="E75" s="158" t="s">
        <v>2512</v>
      </c>
      <c r="F75" s="161" t="s">
        <v>2325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2419</v>
      </c>
      <c r="B76" s="151" t="s">
        <v>2077</v>
      </c>
      <c r="C76" s="152" t="s">
        <v>2513</v>
      </c>
      <c r="D76" s="155" t="s">
        <v>2514</v>
      </c>
      <c r="E76" s="158" t="s">
        <v>2515</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2419</v>
      </c>
      <c r="B77" s="150" t="s">
        <v>2347</v>
      </c>
      <c r="C77" s="148" t="s">
        <v>2516</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2419</v>
      </c>
      <c r="B78" s="151" t="s">
        <v>2347</v>
      </c>
      <c r="C78" s="152" t="s">
        <v>2517</v>
      </c>
      <c r="D78" s="155" t="s">
        <v>2518</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2419</v>
      </c>
      <c r="B79" s="151" t="s">
        <v>2347</v>
      </c>
      <c r="C79" s="152" t="s">
        <v>2519</v>
      </c>
      <c r="D79" s="155" t="s">
        <v>2520</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2419</v>
      </c>
      <c r="B80" s="151" t="s">
        <v>2347</v>
      </c>
      <c r="C80" s="152" t="s">
        <v>2521</v>
      </c>
      <c r="D80" s="155" t="s">
        <v>2522</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2419</v>
      </c>
      <c r="B81" s="150" t="s">
        <v>2275</v>
      </c>
      <c r="C81" s="148" t="s">
        <v>2523</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2419</v>
      </c>
      <c r="B82" s="151" t="s">
        <v>2275</v>
      </c>
      <c r="C82" s="152" t="s">
        <v>2524</v>
      </c>
      <c r="D82" s="155" t="s">
        <v>2525</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2419</v>
      </c>
      <c r="B83" s="151" t="s">
        <v>2275</v>
      </c>
      <c r="C83" s="152" t="s">
        <v>2526</v>
      </c>
      <c r="D83" s="155" t="s">
        <v>2527</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2419</v>
      </c>
      <c r="B84" s="151" t="s">
        <v>2275</v>
      </c>
      <c r="C84" s="152" t="s">
        <v>2528</v>
      </c>
      <c r="D84" s="155" t="s">
        <v>2529</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2419</v>
      </c>
      <c r="B85" s="151" t="s">
        <v>2275</v>
      </c>
      <c r="C85" s="152" t="s">
        <v>2530</v>
      </c>
      <c r="D85" s="155" t="s">
        <v>2531</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2419</v>
      </c>
      <c r="B86" s="151" t="s">
        <v>2275</v>
      </c>
      <c r="C86" s="152" t="s">
        <v>2532</v>
      </c>
      <c r="D86" s="155" t="s">
        <v>2533</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2534</v>
      </c>
      <c r="B87" s="149" t="s">
        <v>25</v>
      </c>
      <c r="C87" s="147" t="s">
        <v>2535</v>
      </c>
      <c r="D87" s="153" t="s">
        <v>2536</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2534</v>
      </c>
      <c r="B88" s="150" t="s">
        <v>2537</v>
      </c>
      <c r="C88" s="148" t="s">
        <v>2538</v>
      </c>
      <c r="D88" s="154" t="s">
        <v>2539</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2534</v>
      </c>
      <c r="B89" s="151" t="s">
        <v>2537</v>
      </c>
      <c r="C89" s="152" t="s">
        <v>2540</v>
      </c>
      <c r="D89" s="155" t="s">
        <v>2541</v>
      </c>
      <c r="E89" s="158" t="s">
        <v>2542</v>
      </c>
      <c r="F89" s="161" t="s">
        <v>2311</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2534</v>
      </c>
      <c r="B90" s="151" t="s">
        <v>2537</v>
      </c>
      <c r="C90" s="152" t="s">
        <v>2543</v>
      </c>
      <c r="D90" s="155" t="s">
        <v>2544</v>
      </c>
      <c r="E90" s="158" t="s">
        <v>2545</v>
      </c>
      <c r="F90" s="161" t="s">
        <v>2315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2534</v>
      </c>
      <c r="B91" s="151" t="s">
        <v>2537</v>
      </c>
      <c r="C91" s="152" t="s">
        <v>2546</v>
      </c>
      <c r="D91" s="155" t="s">
        <v>2547</v>
      </c>
      <c r="E91" s="158" t="s">
        <v>2548</v>
      </c>
      <c r="F91" s="161" t="s">
        <v>2311</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2534</v>
      </c>
      <c r="B92" s="151" t="s">
        <v>2537</v>
      </c>
      <c r="C92" s="152" t="s">
        <v>2549</v>
      </c>
      <c r="D92" s="155" t="s">
        <v>2550</v>
      </c>
      <c r="E92" s="158" t="s">
        <v>2551</v>
      </c>
      <c r="F92" s="161" t="s">
        <v>2311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2534</v>
      </c>
      <c r="B93" s="151" t="s">
        <v>2537</v>
      </c>
      <c r="C93" s="152" t="s">
        <v>2552</v>
      </c>
      <c r="D93" s="155" t="s">
        <v>2553</v>
      </c>
      <c r="E93" s="158" t="s">
        <v>2554</v>
      </c>
      <c r="F93" s="161" t="s">
        <v>2311</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2534</v>
      </c>
      <c r="B94" s="151" t="s">
        <v>2537</v>
      </c>
      <c r="C94" s="152" t="s">
        <v>2555</v>
      </c>
      <c r="D94" s="155" t="s">
        <v>2556</v>
      </c>
      <c r="E94" s="158" t="s">
        <v>2557</v>
      </c>
      <c r="F94" s="161" t="s">
        <v>2315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2534</v>
      </c>
      <c r="B95" s="150" t="s">
        <v>2558</v>
      </c>
      <c r="C95" s="148" t="s">
        <v>2559</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2534</v>
      </c>
      <c r="B96" s="151" t="s">
        <v>2558</v>
      </c>
      <c r="C96" s="152" t="s">
        <v>2560</v>
      </c>
      <c r="D96" s="155" t="s">
        <v>2561</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2534</v>
      </c>
      <c r="B97" s="151" t="s">
        <v>2558</v>
      </c>
      <c r="C97" s="152" t="s">
        <v>2562</v>
      </c>
      <c r="D97" s="155" t="s">
        <v>2563</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2534</v>
      </c>
      <c r="B98" s="151" t="s">
        <v>2558</v>
      </c>
      <c r="C98" s="152" t="s">
        <v>2564</v>
      </c>
      <c r="D98" s="155" t="s">
        <v>2565</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2534</v>
      </c>
      <c r="B99" s="151" t="s">
        <v>2558</v>
      </c>
      <c r="C99" s="152" t="s">
        <v>2566</v>
      </c>
      <c r="D99" s="155" t="s">
        <v>2567</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2534</v>
      </c>
      <c r="B100" s="151" t="s">
        <v>2558</v>
      </c>
      <c r="C100" s="152" t="s">
        <v>2568</v>
      </c>
      <c r="D100" s="155" t="s">
        <v>2569</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2534</v>
      </c>
      <c r="B101" s="151" t="s">
        <v>2558</v>
      </c>
      <c r="C101" s="152" t="s">
        <v>2570</v>
      </c>
      <c r="D101" s="155" t="s">
        <v>2571</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2534</v>
      </c>
      <c r="B102" s="151" t="s">
        <v>2558</v>
      </c>
      <c r="C102" s="152" t="s">
        <v>2572</v>
      </c>
      <c r="D102" s="155" t="s">
        <v>2573</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2534</v>
      </c>
      <c r="B103" s="150" t="s">
        <v>1718</v>
      </c>
      <c r="C103" s="148" t="s">
        <v>2574</v>
      </c>
      <c r="D103" s="154" t="s">
        <v>2575</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2534</v>
      </c>
      <c r="B104" s="151" t="s">
        <v>1718</v>
      </c>
      <c r="C104" s="152" t="s">
        <v>2576</v>
      </c>
      <c r="D104" s="155" t="s">
        <v>2577</v>
      </c>
      <c r="E104" s="158" t="s">
        <v>2578</v>
      </c>
      <c r="F104" s="161" t="s">
        <v>2311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2534</v>
      </c>
      <c r="B105" s="151" t="s">
        <v>1718</v>
      </c>
      <c r="C105" s="152" t="s">
        <v>2579</v>
      </c>
      <c r="D105" s="155" t="s">
        <v>2580</v>
      </c>
      <c r="E105" s="158" t="s">
        <v>2581</v>
      </c>
      <c r="F105" s="161" t="s">
        <v>2315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2534</v>
      </c>
      <c r="B106" s="151" t="s">
        <v>1718</v>
      </c>
      <c r="C106" s="152" t="s">
        <v>2582</v>
      </c>
      <c r="D106" s="155" t="s">
        <v>2583</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2534</v>
      </c>
      <c r="B107" s="151" t="s">
        <v>1718</v>
      </c>
      <c r="C107" s="152" t="s">
        <v>2584</v>
      </c>
      <c r="D107" s="155" t="s">
        <v>2585</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2534</v>
      </c>
      <c r="B108" s="151" t="s">
        <v>1718</v>
      </c>
      <c r="C108" s="152" t="s">
        <v>2586</v>
      </c>
      <c r="D108" s="155" t="s">
        <v>2587</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2534</v>
      </c>
      <c r="B109" s="150" t="s">
        <v>2588</v>
      </c>
      <c r="C109" s="148" t="s">
        <v>2589</v>
      </c>
      <c r="D109" s="154" t="s">
        <v>2590</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2534</v>
      </c>
      <c r="B110" s="151" t="s">
        <v>2588</v>
      </c>
      <c r="C110" s="152" t="s">
        <v>2591</v>
      </c>
      <c r="D110" s="155" t="s">
        <v>2592</v>
      </c>
      <c r="E110" s="158" t="s">
        <v>2593</v>
      </c>
      <c r="F110" s="161" t="s">
        <v>2311</v>
      </c>
      <c r="G110" s="164">
        <f>IF(COUNTIF(H110:AU110,"&lt;&gt;")=0,"",SUMPRODUCT(((Recommendations[ImplStatus]="Implemented")+(Recommendations[ImplStatus]="Compensated"))*ISNUMBER(MATCH(Recommendations[Id],H110:AU110,0)))/COUNTIF(H110:AU110,"&lt;&gt;"))</f>
        <v>0</v>
      </c>
      <c r="H110" s="167" t="s">
        <v>83</v>
      </c>
      <c r="I110" s="167" t="s">
        <v>172</v>
      </c>
      <c r="J110" s="167" t="s">
        <v>282</v>
      </c>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2534</v>
      </c>
      <c r="B111" s="151" t="s">
        <v>2588</v>
      </c>
      <c r="C111" s="152" t="s">
        <v>2594</v>
      </c>
      <c r="D111" s="155" t="s">
        <v>2595</v>
      </c>
      <c r="E111" s="158" t="s">
        <v>2596</v>
      </c>
      <c r="F111" s="161" t="s">
        <v>2311</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2534</v>
      </c>
      <c r="B112" s="151" t="s">
        <v>2588</v>
      </c>
      <c r="C112" s="152" t="s">
        <v>2597</v>
      </c>
      <c r="D112" s="155" t="s">
        <v>2598</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2534</v>
      </c>
      <c r="B113" s="151" t="s">
        <v>2588</v>
      </c>
      <c r="C113" s="152" t="s">
        <v>2599</v>
      </c>
      <c r="D113" s="155" t="s">
        <v>2600</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2534</v>
      </c>
      <c r="B114" s="151" t="s">
        <v>2588</v>
      </c>
      <c r="C114" s="152" t="s">
        <v>2601</v>
      </c>
      <c r="D114" s="155" t="s">
        <v>2602</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2534</v>
      </c>
      <c r="B115" s="151" t="s">
        <v>2588</v>
      </c>
      <c r="C115" s="152" t="s">
        <v>2603</v>
      </c>
      <c r="D115" s="155" t="s">
        <v>2604</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2534</v>
      </c>
      <c r="B116" s="151" t="s">
        <v>2588</v>
      </c>
      <c r="C116" s="152" t="s">
        <v>2605</v>
      </c>
      <c r="D116" s="155" t="s">
        <v>2606</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2534</v>
      </c>
      <c r="B117" s="151" t="s">
        <v>2588</v>
      </c>
      <c r="C117" s="152" t="s">
        <v>2607</v>
      </c>
      <c r="D117" s="155" t="s">
        <v>2608</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2534</v>
      </c>
      <c r="B118" s="151" t="s">
        <v>2588</v>
      </c>
      <c r="C118" s="152" t="s">
        <v>2609</v>
      </c>
      <c r="D118" s="155" t="s">
        <v>2610</v>
      </c>
      <c r="E118" s="158" t="s">
        <v>2611</v>
      </c>
      <c r="F118" s="161" t="s">
        <v>2311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2534</v>
      </c>
      <c r="B119" s="151" t="s">
        <v>2588</v>
      </c>
      <c r="C119" s="152" t="s">
        <v>2612</v>
      </c>
      <c r="D119" s="155" t="s">
        <v>2613</v>
      </c>
      <c r="E119" s="158" t="s">
        <v>2614</v>
      </c>
      <c r="F119" s="161" t="s">
        <v>2311</v>
      </c>
      <c r="G119" s="164">
        <f>IF(COUNTIF(H119:AU119,"&lt;&gt;")=0,"",SUMPRODUCT(((Recommendations[ImplStatus]="Implemented")+(Recommendations[ImplStatus]="Compensated"))*ISNUMBER(MATCH(Recommendations[Id],H119:AU119,0)))/COUNTIF(H119:AU119,"&lt;&gt;"))</f>
        <v>0</v>
      </c>
      <c r="H119" s="167" t="s">
        <v>73</v>
      </c>
      <c r="I119" s="167" t="s">
        <v>83</v>
      </c>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2534</v>
      </c>
      <c r="B120" s="150" t="s">
        <v>2615</v>
      </c>
      <c r="C120" s="148" t="s">
        <v>2616</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2534</v>
      </c>
      <c r="B121" s="151" t="s">
        <v>2615</v>
      </c>
      <c r="C121" s="152" t="s">
        <v>2617</v>
      </c>
      <c r="D121" s="155" t="s">
        <v>2618</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2534</v>
      </c>
      <c r="B122" s="151" t="s">
        <v>2615</v>
      </c>
      <c r="C122" s="152" t="s">
        <v>2619</v>
      </c>
      <c r="D122" s="155" t="s">
        <v>2620</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2534</v>
      </c>
      <c r="B123" s="151" t="s">
        <v>2615</v>
      </c>
      <c r="C123" s="152" t="s">
        <v>2621</v>
      </c>
      <c r="D123" s="155" t="s">
        <v>2622</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2534</v>
      </c>
      <c r="B124" s="151" t="s">
        <v>2615</v>
      </c>
      <c r="C124" s="152" t="s">
        <v>2623</v>
      </c>
      <c r="D124" s="155" t="s">
        <v>2624</v>
      </c>
      <c r="E124" s="158"/>
      <c r="F124" s="161" t="s">
        <v>25</v>
      </c>
      <c r="G124" s="164">
        <f>IF(COUNTIF(H124:AU124,"&lt;&gt;")=0,"",SUMPRODUCT(((Recommendations[ImplStatus]="Implemented")+(Recommendations[ImplStatus]="Compensated"))*ISNUMBER(MATCH(Recommendations[Id],H124:AU124,0)))/COUNTIF(H124:AU124,"&lt;&gt;"))</f>
        <v>0</v>
      </c>
      <c r="H124" s="167" t="s">
        <v>73</v>
      </c>
      <c r="I124" s="167" t="s">
        <v>83</v>
      </c>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2534</v>
      </c>
      <c r="B125" s="151" t="s">
        <v>2615</v>
      </c>
      <c r="C125" s="152" t="s">
        <v>2625</v>
      </c>
      <c r="D125" s="155" t="s">
        <v>2626</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2534</v>
      </c>
      <c r="B126" s="151" t="s">
        <v>2615</v>
      </c>
      <c r="C126" s="152" t="s">
        <v>2627</v>
      </c>
      <c r="D126" s="155" t="s">
        <v>2628</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2534</v>
      </c>
      <c r="B127" s="151" t="s">
        <v>2615</v>
      </c>
      <c r="C127" s="152" t="s">
        <v>2629</v>
      </c>
      <c r="D127" s="155" t="s">
        <v>2630</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2534</v>
      </c>
      <c r="B128" s="151" t="s">
        <v>2615</v>
      </c>
      <c r="C128" s="152" t="s">
        <v>2631</v>
      </c>
      <c r="D128" s="155" t="s">
        <v>2632</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2534</v>
      </c>
      <c r="B129" s="151" t="s">
        <v>2615</v>
      </c>
      <c r="C129" s="152" t="s">
        <v>2633</v>
      </c>
      <c r="D129" s="155" t="s">
        <v>2634</v>
      </c>
      <c r="E129" s="158"/>
      <c r="F129" s="161" t="s">
        <v>25</v>
      </c>
      <c r="G129" s="164">
        <f>IF(COUNTIF(H129:AU129,"&lt;&gt;")=0,"",SUMPRODUCT(((Recommendations[ImplStatus]="Implemented")+(Recommendations[ImplStatus]="Compensated"))*ISNUMBER(MATCH(Recommendations[Id],H129:AU129,0)))/COUNTIF(H129:AU129,"&lt;&gt;"))</f>
        <v>0</v>
      </c>
      <c r="H129" s="167" t="s">
        <v>95</v>
      </c>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2534</v>
      </c>
      <c r="B130" s="151" t="s">
        <v>2615</v>
      </c>
      <c r="C130" s="152" t="s">
        <v>2635</v>
      </c>
      <c r="D130" s="155" t="s">
        <v>2636</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2534</v>
      </c>
      <c r="B131" s="151" t="s">
        <v>2615</v>
      </c>
      <c r="C131" s="152" t="s">
        <v>2637</v>
      </c>
      <c r="D131" s="155" t="s">
        <v>2638</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2534</v>
      </c>
      <c r="B132" s="151" t="s">
        <v>2615</v>
      </c>
      <c r="C132" s="152" t="s">
        <v>2639</v>
      </c>
      <c r="D132" s="155" t="s">
        <v>2640</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2534</v>
      </c>
      <c r="B133" s="150" t="s">
        <v>2641</v>
      </c>
      <c r="C133" s="148" t="s">
        <v>2642</v>
      </c>
      <c r="D133" s="154" t="s">
        <v>2643</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2534</v>
      </c>
      <c r="B134" s="151" t="s">
        <v>2641</v>
      </c>
      <c r="C134" s="152" t="s">
        <v>2644</v>
      </c>
      <c r="D134" s="155" t="s">
        <v>2645</v>
      </c>
      <c r="E134" s="158" t="s">
        <v>2646</v>
      </c>
      <c r="F134" s="161" t="s">
        <v>2315</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2534</v>
      </c>
      <c r="B135" s="151" t="s">
        <v>2641</v>
      </c>
      <c r="C135" s="152" t="s">
        <v>2647</v>
      </c>
      <c r="D135" s="155" t="s">
        <v>2648</v>
      </c>
      <c r="E135" s="158" t="s">
        <v>2649</v>
      </c>
      <c r="F135" s="161" t="s">
        <v>2315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2534</v>
      </c>
      <c r="B136" s="151" t="s">
        <v>2641</v>
      </c>
      <c r="C136" s="152" t="s">
        <v>2650</v>
      </c>
      <c r="D136" s="155" t="s">
        <v>2651</v>
      </c>
      <c r="E136" s="158" t="s">
        <v>2652</v>
      </c>
      <c r="F136" s="161" t="s">
        <v>2311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2534</v>
      </c>
      <c r="B137" s="151" t="s">
        <v>2641</v>
      </c>
      <c r="C137" s="152" t="s">
        <v>2653</v>
      </c>
      <c r="D137" s="155" t="s">
        <v>2654</v>
      </c>
      <c r="E137" s="158" t="s">
        <v>2655</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2534</v>
      </c>
      <c r="B138" s="150" t="s">
        <v>1951</v>
      </c>
      <c r="C138" s="148" t="s">
        <v>2656</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2534</v>
      </c>
      <c r="B139" s="151" t="s">
        <v>1951</v>
      </c>
      <c r="C139" s="152" t="s">
        <v>2657</v>
      </c>
      <c r="D139" s="155" t="s">
        <v>2658</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2534</v>
      </c>
      <c r="B140" s="151" t="s">
        <v>1951</v>
      </c>
      <c r="C140" s="152" t="s">
        <v>2659</v>
      </c>
      <c r="D140" s="155" t="s">
        <v>2660</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2534</v>
      </c>
      <c r="B141" s="150" t="s">
        <v>2661</v>
      </c>
      <c r="C141" s="148" t="s">
        <v>2662</v>
      </c>
      <c r="D141" s="154" t="s">
        <v>2663</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2534</v>
      </c>
      <c r="B142" s="151" t="s">
        <v>2661</v>
      </c>
      <c r="C142" s="152" t="s">
        <v>2664</v>
      </c>
      <c r="D142" s="155" t="s">
        <v>2665</v>
      </c>
      <c r="E142" s="158" t="s">
        <v>2666</v>
      </c>
      <c r="F142" s="161" t="s">
        <v>2311</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2534</v>
      </c>
      <c r="B143" s="151" t="s">
        <v>2661</v>
      </c>
      <c r="C143" s="152" t="s">
        <v>2667</v>
      </c>
      <c r="D143" s="155" t="s">
        <v>2668</v>
      </c>
      <c r="E143" s="158" t="s">
        <v>2669</v>
      </c>
      <c r="F143" s="161" t="s">
        <v>2311</v>
      </c>
      <c r="G143" s="164">
        <f>IF(COUNTIF(H143:AU143,"&lt;&gt;")=0,"",SUMPRODUCT(((Recommendations[ImplStatus]="Implemented")+(Recommendations[ImplStatus]="Compensated"))*ISNUMBER(MATCH(Recommendations[Id],H143:AU143,0)))/COUNTIF(H143:AU143,"&lt;&gt;"))</f>
        <v>0</v>
      </c>
      <c r="H143" s="167" t="s">
        <v>106</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2534</v>
      </c>
      <c r="B144" s="151" t="s">
        <v>2661</v>
      </c>
      <c r="C144" s="152" t="s">
        <v>2670</v>
      </c>
      <c r="D144" s="155" t="s">
        <v>2671</v>
      </c>
      <c r="E144" s="158" t="s">
        <v>2672</v>
      </c>
      <c r="F144" s="161" t="s">
        <v>2315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2534</v>
      </c>
      <c r="B145" s="151" t="s">
        <v>2661</v>
      </c>
      <c r="C145" s="152" t="s">
        <v>2673</v>
      </c>
      <c r="D145" s="155" t="s">
        <v>2674</v>
      </c>
      <c r="E145" s="158" t="s">
        <v>2675</v>
      </c>
      <c r="F145" s="161" t="s">
        <v>2311</v>
      </c>
      <c r="G145" s="164">
        <f>IF(COUNTIF(H145:AU145,"&lt;&gt;")=0,"",SUMPRODUCT(((Recommendations[ImplStatus]="Implemented")+(Recommendations[ImplStatus]="Compensated"))*ISNUMBER(MATCH(Recommendations[Id],H145:AU145,0)))/COUNTIF(H145:AU145,"&lt;&gt;"))</f>
        <v>0</v>
      </c>
      <c r="H145" s="167" t="s">
        <v>177</v>
      </c>
      <c r="I145" s="167" t="s">
        <v>183</v>
      </c>
      <c r="J145" s="167" t="s">
        <v>189</v>
      </c>
      <c r="K145" s="167" t="s">
        <v>196</v>
      </c>
      <c r="L145" s="167" t="s">
        <v>221</v>
      </c>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2534</v>
      </c>
      <c r="B146" s="151" t="s">
        <v>2661</v>
      </c>
      <c r="C146" s="152" t="s">
        <v>2676</v>
      </c>
      <c r="D146" s="155" t="s">
        <v>2677</v>
      </c>
      <c r="E146" s="158" t="s">
        <v>2678</v>
      </c>
      <c r="F146" s="161" t="s">
        <v>2311</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2534</v>
      </c>
      <c r="B147" s="151" t="s">
        <v>2661</v>
      </c>
      <c r="C147" s="152" t="s">
        <v>2679</v>
      </c>
      <c r="D147" s="155" t="s">
        <v>2680</v>
      </c>
      <c r="E147" s="158" t="s">
        <v>2681</v>
      </c>
      <c r="F147" s="161" t="s">
        <v>2311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2534</v>
      </c>
      <c r="B148" s="150" t="s">
        <v>2682</v>
      </c>
      <c r="C148" s="148" t="s">
        <v>2683</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2534</v>
      </c>
      <c r="B149" s="151" t="s">
        <v>2682</v>
      </c>
      <c r="C149" s="152" t="s">
        <v>2684</v>
      </c>
      <c r="D149" s="155" t="s">
        <v>2685</v>
      </c>
      <c r="E149" s="158"/>
      <c r="F149" s="161" t="s">
        <v>25</v>
      </c>
      <c r="G149" s="164">
        <f>IF(COUNTIF(H149:AU149,"&lt;&gt;")=0,"",SUMPRODUCT(((Recommendations[ImplStatus]="Implemented")+(Recommendations[ImplStatus]="Compensated"))*ISNUMBER(MATCH(Recommendations[Id],H149:AU149,0)))/COUNTIF(H149:AU149,"&lt;&gt;"))</f>
        <v>0</v>
      </c>
      <c r="H149" s="167" t="s">
        <v>196</v>
      </c>
      <c r="I149" s="167" t="s">
        <v>221</v>
      </c>
      <c r="J149" s="167" t="s">
        <v>360</v>
      </c>
      <c r="K149" s="167" t="s">
        <v>365</v>
      </c>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2534</v>
      </c>
      <c r="B150" s="151" t="s">
        <v>2682</v>
      </c>
      <c r="C150" s="152" t="s">
        <v>2686</v>
      </c>
      <c r="D150" s="155" t="s">
        <v>2687</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2534</v>
      </c>
      <c r="B151" s="151" t="s">
        <v>2682</v>
      </c>
      <c r="C151" s="152" t="s">
        <v>2688</v>
      </c>
      <c r="D151" s="155" t="s">
        <v>2689</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2534</v>
      </c>
      <c r="B152" s="151" t="s">
        <v>2682</v>
      </c>
      <c r="C152" s="152" t="s">
        <v>2690</v>
      </c>
      <c r="D152" s="155" t="s">
        <v>2691</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2534</v>
      </c>
      <c r="B153" s="151" t="s">
        <v>2682</v>
      </c>
      <c r="C153" s="152" t="s">
        <v>2692</v>
      </c>
      <c r="D153" s="155" t="s">
        <v>2693</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2694</v>
      </c>
      <c r="B154" s="149" t="s">
        <v>25</v>
      </c>
      <c r="C154" s="147" t="s">
        <v>2695</v>
      </c>
      <c r="D154" s="153" t="s">
        <v>2696</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2694</v>
      </c>
      <c r="B155" s="150" t="s">
        <v>2697</v>
      </c>
      <c r="C155" s="148" t="s">
        <v>2698</v>
      </c>
      <c r="D155" s="154" t="s">
        <v>2699</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2694</v>
      </c>
      <c r="B156" s="151" t="s">
        <v>2697</v>
      </c>
      <c r="C156" s="152" t="s">
        <v>2700</v>
      </c>
      <c r="D156" s="155" t="s">
        <v>2701</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2694</v>
      </c>
      <c r="B157" s="151" t="s">
        <v>2697</v>
      </c>
      <c r="C157" s="152" t="s">
        <v>2702</v>
      </c>
      <c r="D157" s="155" t="s">
        <v>2703</v>
      </c>
      <c r="E157" s="158" t="s">
        <v>2704</v>
      </c>
      <c r="F157" s="161" t="s">
        <v>2311</v>
      </c>
      <c r="G157" s="164">
        <f>IF(COUNTIF(H157:AU157,"&lt;&gt;")=0,"",SUMPRODUCT(((Recommendations[ImplStatus]="Implemented")+(Recommendations[ImplStatus]="Compensated"))*ISNUMBER(MATCH(Recommendations[Id],H157:AU157,0)))/COUNTIF(H157:AU157,"&lt;&gt;"))</f>
        <v>0</v>
      </c>
      <c r="H157" s="167" t="s">
        <v>177</v>
      </c>
      <c r="I157" s="167" t="s">
        <v>183</v>
      </c>
      <c r="J157" s="167" t="s">
        <v>189</v>
      </c>
      <c r="K157" s="167" t="s">
        <v>196</v>
      </c>
      <c r="L157" s="167" t="s">
        <v>221</v>
      </c>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2694</v>
      </c>
      <c r="B158" s="151" t="s">
        <v>2697</v>
      </c>
      <c r="C158" s="152" t="s">
        <v>2705</v>
      </c>
      <c r="D158" s="155" t="s">
        <v>2706</v>
      </c>
      <c r="E158" s="158" t="s">
        <v>2707</v>
      </c>
      <c r="F158" s="161" t="s">
        <v>2311</v>
      </c>
      <c r="G158" s="164">
        <f>IF(COUNTIF(H158:AU158,"&lt;&gt;")=0,"",SUMPRODUCT(((Recommendations[ImplStatus]="Implemented")+(Recommendations[ImplStatus]="Compensated"))*ISNUMBER(MATCH(Recommendations[Id],H158:AU158,0)))/COUNTIF(H158:AU158,"&lt;&gt;"))</f>
        <v>0</v>
      </c>
      <c r="H158" s="167" t="s">
        <v>177</v>
      </c>
      <c r="I158" s="167" t="s">
        <v>183</v>
      </c>
      <c r="J158" s="167" t="s">
        <v>343</v>
      </c>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2694</v>
      </c>
      <c r="B159" s="151" t="s">
        <v>2697</v>
      </c>
      <c r="C159" s="152" t="s">
        <v>2708</v>
      </c>
      <c r="D159" s="155" t="s">
        <v>2709</v>
      </c>
      <c r="E159" s="158" t="s">
        <v>2710</v>
      </c>
      <c r="F159" s="161" t="s">
        <v>2311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2694</v>
      </c>
      <c r="B160" s="151" t="s">
        <v>2697</v>
      </c>
      <c r="C160" s="152" t="s">
        <v>2711</v>
      </c>
      <c r="D160" s="155" t="s">
        <v>2712</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2694</v>
      </c>
      <c r="B161" s="151" t="s">
        <v>2697</v>
      </c>
      <c r="C161" s="152" t="s">
        <v>2713</v>
      </c>
      <c r="D161" s="155" t="s">
        <v>2714</v>
      </c>
      <c r="E161" s="158" t="s">
        <v>2715</v>
      </c>
      <c r="F161" s="161" t="s">
        <v>2311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2694</v>
      </c>
      <c r="B162" s="151" t="s">
        <v>2697</v>
      </c>
      <c r="C162" s="152" t="s">
        <v>2716</v>
      </c>
      <c r="D162" s="155" t="s">
        <v>2717</v>
      </c>
      <c r="E162" s="158" t="s">
        <v>2718</v>
      </c>
      <c r="F162" s="161" t="s">
        <v>2311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2694</v>
      </c>
      <c r="B163" s="151" t="s">
        <v>2697</v>
      </c>
      <c r="C163" s="152" t="s">
        <v>2719</v>
      </c>
      <c r="D163" s="155" t="s">
        <v>2720</v>
      </c>
      <c r="E163" s="158" t="s">
        <v>2721</v>
      </c>
      <c r="F163" s="161" t="s">
        <v>2311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2694</v>
      </c>
      <c r="B164" s="150" t="s">
        <v>2115</v>
      </c>
      <c r="C164" s="148" t="s">
        <v>2722</v>
      </c>
      <c r="D164" s="154" t="s">
        <v>2723</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2694</v>
      </c>
      <c r="B165" s="151" t="s">
        <v>2115</v>
      </c>
      <c r="C165" s="152" t="s">
        <v>2724</v>
      </c>
      <c r="D165" s="155" t="s">
        <v>2725</v>
      </c>
      <c r="E165" s="158" t="s">
        <v>2726</v>
      </c>
      <c r="F165" s="161" t="s">
        <v>2311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2694</v>
      </c>
      <c r="B166" s="151" t="s">
        <v>2115</v>
      </c>
      <c r="C166" s="152" t="s">
        <v>2727</v>
      </c>
      <c r="D166" s="155" t="s">
        <v>2728</v>
      </c>
      <c r="E166" s="158" t="s">
        <v>2729</v>
      </c>
      <c r="F166" s="161" t="s">
        <v>2311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2694</v>
      </c>
      <c r="B167" s="151" t="s">
        <v>2115</v>
      </c>
      <c r="C167" s="152" t="s">
        <v>2730</v>
      </c>
      <c r="D167" s="155" t="s">
        <v>2731</v>
      </c>
      <c r="E167" s="158" t="s">
        <v>2732</v>
      </c>
      <c r="F167" s="161" t="s">
        <v>2311</v>
      </c>
      <c r="G167" s="164">
        <f>IF(COUNTIF(H167:AU167,"&lt;&gt;")=0,"",SUMPRODUCT(((Recommendations[ImplStatus]="Implemented")+(Recommendations[ImplStatus]="Compensated"))*ISNUMBER(MATCH(Recommendations[Id],H167:AU167,0)))/COUNTIF(H167:AU167,"&lt;&gt;"))</f>
        <v>0</v>
      </c>
      <c r="H167" s="167" t="s">
        <v>118</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2694</v>
      </c>
      <c r="B168" s="151" t="s">
        <v>2115</v>
      </c>
      <c r="C168" s="152" t="s">
        <v>2733</v>
      </c>
      <c r="D168" s="155" t="s">
        <v>2734</v>
      </c>
      <c r="E168" s="158"/>
      <c r="F168" s="161" t="s">
        <v>25</v>
      </c>
      <c r="G168" s="164">
        <f>IF(COUNTIF(H168:AU168,"&lt;&gt;")=0,"",SUMPRODUCT(((Recommendations[ImplStatus]="Implemented")+(Recommendations[ImplStatus]="Compensated"))*ISNUMBER(MATCH(Recommendations[Id],H168:AU168,0)))/COUNTIF(H168:AU168,"&lt;&gt;"))</f>
        <v>0</v>
      </c>
      <c r="H168" s="167" t="s">
        <v>18</v>
      </c>
      <c r="I168" s="167" t="s">
        <v>37</v>
      </c>
      <c r="J168" s="167" t="s">
        <v>44</v>
      </c>
      <c r="K168" s="167" t="s">
        <v>56</v>
      </c>
      <c r="L168" s="167" t="s">
        <v>61</v>
      </c>
      <c r="M168" s="167" t="s">
        <v>112</v>
      </c>
      <c r="N168" s="167" t="s">
        <v>128</v>
      </c>
      <c r="O168" s="167" t="s">
        <v>139</v>
      </c>
      <c r="P168" s="167" t="s">
        <v>146</v>
      </c>
      <c r="Q168" s="167" t="s">
        <v>152</v>
      </c>
      <c r="R168" s="167" t="s">
        <v>159</v>
      </c>
      <c r="S168" s="167" t="s">
        <v>164</v>
      </c>
      <c r="T168" s="167" t="s">
        <v>189</v>
      </c>
      <c r="U168" s="167" t="s">
        <v>202</v>
      </c>
      <c r="V168" s="167" t="s">
        <v>215</v>
      </c>
      <c r="W168" s="167" t="s">
        <v>227</v>
      </c>
      <c r="X168" s="167" t="s">
        <v>245</v>
      </c>
      <c r="Y168" s="167" t="s">
        <v>251</v>
      </c>
      <c r="Z168" s="167" t="s">
        <v>258</v>
      </c>
      <c r="AA168" s="167" t="s">
        <v>263</v>
      </c>
      <c r="AB168" s="167" t="s">
        <v>268</v>
      </c>
      <c r="AC168" s="167" t="s">
        <v>275</v>
      </c>
      <c r="AD168" s="167" t="s">
        <v>289</v>
      </c>
      <c r="AE168" s="167" t="s">
        <v>299</v>
      </c>
      <c r="AF168" s="167" t="s">
        <v>305</v>
      </c>
      <c r="AG168" s="167" t="s">
        <v>311</v>
      </c>
      <c r="AH168" s="167" t="s">
        <v>322</v>
      </c>
      <c r="AI168" s="167" t="s">
        <v>327</v>
      </c>
      <c r="AJ168" s="167" t="s">
        <v>332</v>
      </c>
      <c r="AK168" s="167" t="s">
        <v>343</v>
      </c>
      <c r="AL168" s="167" t="s">
        <v>349</v>
      </c>
      <c r="AM168" s="167" t="s">
        <v>354</v>
      </c>
      <c r="AN168" s="167" t="s">
        <v>365</v>
      </c>
      <c r="AO168" s="167" t="s">
        <v>371</v>
      </c>
      <c r="AP168" s="167" t="s">
        <v>378</v>
      </c>
      <c r="AQ168" s="167" t="s">
        <v>384</v>
      </c>
      <c r="AR168" s="167" t="s">
        <v>390</v>
      </c>
      <c r="AS168" s="167" t="s">
        <v>397</v>
      </c>
      <c r="AT168" s="167" t="s">
        <v>404</v>
      </c>
      <c r="AU168" s="181" t="s">
        <v>415</v>
      </c>
    </row>
    <row r="169" spans="1:47" ht="60" customHeight="1" x14ac:dyDescent="0.35">
      <c r="A169" s="177" t="s">
        <v>2694</v>
      </c>
      <c r="B169" s="151" t="s">
        <v>2115</v>
      </c>
      <c r="C169" s="152" t="s">
        <v>2735</v>
      </c>
      <c r="D169" s="155" t="s">
        <v>2736</v>
      </c>
      <c r="E169" s="158"/>
      <c r="F169" s="161" t="s">
        <v>25</v>
      </c>
      <c r="G169" s="164">
        <f>IF(COUNTIF(H169:AU169,"&lt;&gt;")=0,"",SUMPRODUCT(((Recommendations[ImplStatus]="Implemented")+(Recommendations[ImplStatus]="Compensated"))*ISNUMBER(MATCH(Recommendations[Id],H169:AU169,0)))/COUNTIF(H169:AU169,"&lt;&gt;"))</f>
        <v>0</v>
      </c>
      <c r="H169" s="167" t="s">
        <v>18</v>
      </c>
      <c r="I169" s="167" t="s">
        <v>37</v>
      </c>
      <c r="J169" s="167" t="s">
        <v>44</v>
      </c>
      <c r="K169" s="167" t="s">
        <v>56</v>
      </c>
      <c r="L169" s="167" t="s">
        <v>61</v>
      </c>
      <c r="M169" s="167" t="s">
        <v>112</v>
      </c>
      <c r="N169" s="167" t="s">
        <v>128</v>
      </c>
      <c r="O169" s="167" t="s">
        <v>139</v>
      </c>
      <c r="P169" s="167" t="s">
        <v>146</v>
      </c>
      <c r="Q169" s="167" t="s">
        <v>152</v>
      </c>
      <c r="R169" s="167" t="s">
        <v>159</v>
      </c>
      <c r="S169" s="167" t="s">
        <v>164</v>
      </c>
      <c r="T169" s="167" t="s">
        <v>202</v>
      </c>
      <c r="U169" s="167" t="s">
        <v>215</v>
      </c>
      <c r="V169" s="167" t="s">
        <v>227</v>
      </c>
      <c r="W169" s="167" t="s">
        <v>245</v>
      </c>
      <c r="X169" s="167" t="s">
        <v>251</v>
      </c>
      <c r="Y169" s="167" t="s">
        <v>258</v>
      </c>
      <c r="Z169" s="167" t="s">
        <v>263</v>
      </c>
      <c r="AA169" s="167" t="s">
        <v>268</v>
      </c>
      <c r="AB169" s="167" t="s">
        <v>275</v>
      </c>
      <c r="AC169" s="167" t="s">
        <v>289</v>
      </c>
      <c r="AD169" s="167" t="s">
        <v>299</v>
      </c>
      <c r="AE169" s="167" t="s">
        <v>305</v>
      </c>
      <c r="AF169" s="167" t="s">
        <v>311</v>
      </c>
      <c r="AG169" s="167" t="s">
        <v>322</v>
      </c>
      <c r="AH169" s="167" t="s">
        <v>327</v>
      </c>
      <c r="AI169" s="167" t="s">
        <v>332</v>
      </c>
      <c r="AJ169" s="167" t="s">
        <v>343</v>
      </c>
      <c r="AK169" s="167" t="s">
        <v>349</v>
      </c>
      <c r="AL169" s="167" t="s">
        <v>354</v>
      </c>
      <c r="AM169" s="167" t="s">
        <v>365</v>
      </c>
      <c r="AN169" s="167" t="s">
        <v>378</v>
      </c>
      <c r="AO169" s="167" t="s">
        <v>384</v>
      </c>
      <c r="AP169" s="167" t="s">
        <v>390</v>
      </c>
      <c r="AQ169" s="167" t="s">
        <v>397</v>
      </c>
      <c r="AR169" s="167" t="s">
        <v>404</v>
      </c>
      <c r="AS169" s="167" t="s">
        <v>415</v>
      </c>
      <c r="AT169" s="167" t="s">
        <v>423</v>
      </c>
      <c r="AU169" s="181" t="s">
        <v>430</v>
      </c>
    </row>
    <row r="170" spans="1:47" ht="60" customHeight="1" x14ac:dyDescent="0.35">
      <c r="A170" s="177" t="s">
        <v>2694</v>
      </c>
      <c r="B170" s="151" t="s">
        <v>2115</v>
      </c>
      <c r="C170" s="152" t="s">
        <v>2737</v>
      </c>
      <c r="D170" s="155" t="s">
        <v>2738</v>
      </c>
      <c r="E170" s="158" t="s">
        <v>2739</v>
      </c>
      <c r="F170" s="161" t="s">
        <v>2325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2694</v>
      </c>
      <c r="B171" s="151" t="s">
        <v>2115</v>
      </c>
      <c r="C171" s="152" t="s">
        <v>2740</v>
      </c>
      <c r="D171" s="155" t="s">
        <v>2741</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2694</v>
      </c>
      <c r="B172" s="151" t="s">
        <v>2115</v>
      </c>
      <c r="C172" s="152" t="s">
        <v>2742</v>
      </c>
      <c r="D172" s="155" t="s">
        <v>2743</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2694</v>
      </c>
      <c r="B173" s="151" t="s">
        <v>2115</v>
      </c>
      <c r="C173" s="152" t="s">
        <v>2744</v>
      </c>
      <c r="D173" s="155" t="s">
        <v>2745</v>
      </c>
      <c r="E173" s="158" t="s">
        <v>2746</v>
      </c>
      <c r="F173" s="161" t="s">
        <v>2311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2694</v>
      </c>
      <c r="B174" s="150" t="s">
        <v>2747</v>
      </c>
      <c r="C174" s="148" t="s">
        <v>2748</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2694</v>
      </c>
      <c r="B175" s="151" t="s">
        <v>2747</v>
      </c>
      <c r="C175" s="152" t="s">
        <v>2749</v>
      </c>
      <c r="D175" s="155" t="s">
        <v>2750</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2694</v>
      </c>
      <c r="B176" s="151" t="s">
        <v>2747</v>
      </c>
      <c r="C176" s="152" t="s">
        <v>2751</v>
      </c>
      <c r="D176" s="155" t="s">
        <v>2752</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2694</v>
      </c>
      <c r="B177" s="151" t="s">
        <v>2747</v>
      </c>
      <c r="C177" s="152" t="s">
        <v>2753</v>
      </c>
      <c r="D177" s="155" t="s">
        <v>2754</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2694</v>
      </c>
      <c r="B178" s="151" t="s">
        <v>2747</v>
      </c>
      <c r="C178" s="152" t="s">
        <v>2755</v>
      </c>
      <c r="D178" s="155" t="s">
        <v>2756</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2694</v>
      </c>
      <c r="B179" s="151" t="s">
        <v>2747</v>
      </c>
      <c r="C179" s="152" t="s">
        <v>2757</v>
      </c>
      <c r="D179" s="155" t="s">
        <v>2758</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2759</v>
      </c>
      <c r="B180" s="149" t="s">
        <v>25</v>
      </c>
      <c r="C180" s="147" t="s">
        <v>2760</v>
      </c>
      <c r="D180" s="153" t="s">
        <v>2761</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2759</v>
      </c>
      <c r="B181" s="150" t="s">
        <v>2762</v>
      </c>
      <c r="C181" s="148" t="s">
        <v>2763</v>
      </c>
      <c r="D181" s="154" t="s">
        <v>2764</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2759</v>
      </c>
      <c r="B182" s="151" t="s">
        <v>2762</v>
      </c>
      <c r="C182" s="152" t="s">
        <v>2765</v>
      </c>
      <c r="D182" s="155" t="s">
        <v>2766</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2759</v>
      </c>
      <c r="B183" s="151" t="s">
        <v>2762</v>
      </c>
      <c r="C183" s="152" t="s">
        <v>2767</v>
      </c>
      <c r="D183" s="155" t="s">
        <v>2768</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2759</v>
      </c>
      <c r="B184" s="151" t="s">
        <v>2762</v>
      </c>
      <c r="C184" s="152" t="s">
        <v>2769</v>
      </c>
      <c r="D184" s="155" t="s">
        <v>2770</v>
      </c>
      <c r="E184" s="158" t="s">
        <v>2771</v>
      </c>
      <c r="F184" s="161" t="s">
        <v>2311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2759</v>
      </c>
      <c r="B185" s="151" t="s">
        <v>2762</v>
      </c>
      <c r="C185" s="152" t="s">
        <v>2772</v>
      </c>
      <c r="D185" s="155" t="s">
        <v>2773</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2759</v>
      </c>
      <c r="B186" s="151" t="s">
        <v>2762</v>
      </c>
      <c r="C186" s="152" t="s">
        <v>2774</v>
      </c>
      <c r="D186" s="155" t="s">
        <v>2775</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2759</v>
      </c>
      <c r="B187" s="151" t="s">
        <v>2762</v>
      </c>
      <c r="C187" s="152" t="s">
        <v>2776</v>
      </c>
      <c r="D187" s="155" t="s">
        <v>2777</v>
      </c>
      <c r="E187" s="158" t="s">
        <v>2778</v>
      </c>
      <c r="F187" s="161" t="s">
        <v>2311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2759</v>
      </c>
      <c r="B188" s="151" t="s">
        <v>2762</v>
      </c>
      <c r="C188" s="152" t="s">
        <v>2779</v>
      </c>
      <c r="D188" s="155" t="s">
        <v>2780</v>
      </c>
      <c r="E188" s="158" t="s">
        <v>2781</v>
      </c>
      <c r="F188" s="161" t="s">
        <v>2311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2759</v>
      </c>
      <c r="B189" s="151" t="s">
        <v>2762</v>
      </c>
      <c r="C189" s="152" t="s">
        <v>2782</v>
      </c>
      <c r="D189" s="155" t="s">
        <v>2783</v>
      </c>
      <c r="E189" s="158" t="s">
        <v>2784</v>
      </c>
      <c r="F189" s="161" t="s">
        <v>2311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2759</v>
      </c>
      <c r="B190" s="150" t="s">
        <v>2785</v>
      </c>
      <c r="C190" s="148" t="s">
        <v>2786</v>
      </c>
      <c r="D190" s="154" t="s">
        <v>2787</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2759</v>
      </c>
      <c r="B191" s="151" t="s">
        <v>2785</v>
      </c>
      <c r="C191" s="152" t="s">
        <v>2788</v>
      </c>
      <c r="D191" s="155" t="s">
        <v>2789</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2759</v>
      </c>
      <c r="B192" s="151" t="s">
        <v>2785</v>
      </c>
      <c r="C192" s="152" t="s">
        <v>2790</v>
      </c>
      <c r="D192" s="155" t="s">
        <v>2791</v>
      </c>
      <c r="E192" s="158" t="s">
        <v>2792</v>
      </c>
      <c r="F192" s="161" t="s">
        <v>2315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2759</v>
      </c>
      <c r="B193" s="151" t="s">
        <v>2785</v>
      </c>
      <c r="C193" s="152" t="s">
        <v>2793</v>
      </c>
      <c r="D193" s="155" t="s">
        <v>2794</v>
      </c>
      <c r="E193" s="158" t="s">
        <v>2795</v>
      </c>
      <c r="F193" s="161" t="s">
        <v>2315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2759</v>
      </c>
      <c r="B194" s="151" t="s">
        <v>2785</v>
      </c>
      <c r="C194" s="152" t="s">
        <v>2796</v>
      </c>
      <c r="D194" s="155" t="s">
        <v>2797</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2759</v>
      </c>
      <c r="B195" s="151" t="s">
        <v>2785</v>
      </c>
      <c r="C195" s="152" t="s">
        <v>2798</v>
      </c>
      <c r="D195" s="155" t="s">
        <v>2799</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2759</v>
      </c>
      <c r="B196" s="150" t="s">
        <v>2800</v>
      </c>
      <c r="C196" s="148" t="s">
        <v>2801</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2759</v>
      </c>
      <c r="B197" s="151" t="s">
        <v>2800</v>
      </c>
      <c r="C197" s="152" t="s">
        <v>2802</v>
      </c>
      <c r="D197" s="155" t="s">
        <v>2803</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2759</v>
      </c>
      <c r="B198" s="151" t="s">
        <v>2800</v>
      </c>
      <c r="C198" s="152" t="s">
        <v>2804</v>
      </c>
      <c r="D198" s="155" t="s">
        <v>2805</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2759</v>
      </c>
      <c r="B199" s="150" t="s">
        <v>2806</v>
      </c>
      <c r="C199" s="148" t="s">
        <v>2807</v>
      </c>
      <c r="D199" s="154" t="s">
        <v>2808</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2759</v>
      </c>
      <c r="B200" s="151" t="s">
        <v>2806</v>
      </c>
      <c r="C200" s="152" t="s">
        <v>2809</v>
      </c>
      <c r="D200" s="155" t="s">
        <v>2810</v>
      </c>
      <c r="E200" s="158" t="s">
        <v>2811</v>
      </c>
      <c r="F200" s="161" t="s">
        <v>2325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2759</v>
      </c>
      <c r="B201" s="151" t="s">
        <v>2806</v>
      </c>
      <c r="C201" s="152" t="s">
        <v>2812</v>
      </c>
      <c r="D201" s="155" t="s">
        <v>2813</v>
      </c>
      <c r="E201" s="158" t="s">
        <v>2814</v>
      </c>
      <c r="F201" s="161" t="s">
        <v>2311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2759</v>
      </c>
      <c r="B202" s="151" t="s">
        <v>2806</v>
      </c>
      <c r="C202" s="152" t="s">
        <v>2815</v>
      </c>
      <c r="D202" s="155" t="s">
        <v>2816</v>
      </c>
      <c r="E202" s="158" t="s">
        <v>2817</v>
      </c>
      <c r="F202" s="161" t="s">
        <v>2311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2759</v>
      </c>
      <c r="B203" s="151" t="s">
        <v>2806</v>
      </c>
      <c r="C203" s="152" t="s">
        <v>2818</v>
      </c>
      <c r="D203" s="155" t="s">
        <v>2819</v>
      </c>
      <c r="E203" s="158" t="s">
        <v>2820</v>
      </c>
      <c r="F203" s="161" t="s">
        <v>2311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2759</v>
      </c>
      <c r="B204" s="151" t="s">
        <v>2806</v>
      </c>
      <c r="C204" s="152" t="s">
        <v>2821</v>
      </c>
      <c r="D204" s="155" t="s">
        <v>2822</v>
      </c>
      <c r="E204" s="158" t="s">
        <v>2823</v>
      </c>
      <c r="F204" s="161" t="s">
        <v>2311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2759</v>
      </c>
      <c r="B205" s="150" t="s">
        <v>2824</v>
      </c>
      <c r="C205" s="148" t="s">
        <v>2825</v>
      </c>
      <c r="D205" s="154" t="s">
        <v>2826</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2759</v>
      </c>
      <c r="B206" s="151" t="s">
        <v>2824</v>
      </c>
      <c r="C206" s="152" t="s">
        <v>2827</v>
      </c>
      <c r="D206" s="155" t="s">
        <v>2828</v>
      </c>
      <c r="E206" s="158" t="s">
        <v>2829</v>
      </c>
      <c r="F206" s="161" t="s">
        <v>2315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2759</v>
      </c>
      <c r="B207" s="151" t="s">
        <v>2824</v>
      </c>
      <c r="C207" s="152" t="s">
        <v>2830</v>
      </c>
      <c r="D207" s="155" t="s">
        <v>2831</v>
      </c>
      <c r="E207" s="158" t="s">
        <v>2832</v>
      </c>
      <c r="F207" s="161" t="s">
        <v>2315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2759</v>
      </c>
      <c r="B208" s="151" t="s">
        <v>2824</v>
      </c>
      <c r="C208" s="152" t="s">
        <v>2833</v>
      </c>
      <c r="D208" s="155" t="s">
        <v>2834</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2759</v>
      </c>
      <c r="B209" s="150" t="s">
        <v>2835</v>
      </c>
      <c r="C209" s="148" t="s">
        <v>2836</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2759</v>
      </c>
      <c r="B210" s="151" t="s">
        <v>2835</v>
      </c>
      <c r="C210" s="152" t="s">
        <v>2837</v>
      </c>
      <c r="D210" s="155" t="s">
        <v>2838</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2839</v>
      </c>
      <c r="B211" s="149" t="s">
        <v>25</v>
      </c>
      <c r="C211" s="147" t="s">
        <v>2840</v>
      </c>
      <c r="D211" s="153" t="s">
        <v>2841</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2839</v>
      </c>
      <c r="B212" s="150" t="s">
        <v>2842</v>
      </c>
      <c r="C212" s="148" t="s">
        <v>2843</v>
      </c>
      <c r="D212" s="154" t="s">
        <v>2844</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2839</v>
      </c>
      <c r="B213" s="151" t="s">
        <v>2842</v>
      </c>
      <c r="C213" s="152" t="s">
        <v>2845</v>
      </c>
      <c r="D213" s="155" t="s">
        <v>2846</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2839</v>
      </c>
      <c r="B214" s="151" t="s">
        <v>2842</v>
      </c>
      <c r="C214" s="152" t="s">
        <v>2847</v>
      </c>
      <c r="D214" s="155" t="s">
        <v>2848</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2839</v>
      </c>
      <c r="B215" s="151" t="s">
        <v>2842</v>
      </c>
      <c r="C215" s="152" t="s">
        <v>2849</v>
      </c>
      <c r="D215" s="155" t="s">
        <v>2850</v>
      </c>
      <c r="E215" s="158" t="s">
        <v>2851</v>
      </c>
      <c r="F215" s="161" t="s">
        <v>2315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2839</v>
      </c>
      <c r="B216" s="151" t="s">
        <v>2842</v>
      </c>
      <c r="C216" s="152" t="s">
        <v>2852</v>
      </c>
      <c r="D216" s="155" t="s">
        <v>2853</v>
      </c>
      <c r="E216" s="158" t="s">
        <v>2854</v>
      </c>
      <c r="F216" s="161" t="s">
        <v>2311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2839</v>
      </c>
      <c r="B217" s="150" t="s">
        <v>2800</v>
      </c>
      <c r="C217" s="148" t="s">
        <v>2855</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2839</v>
      </c>
      <c r="B218" s="151" t="s">
        <v>2800</v>
      </c>
      <c r="C218" s="152" t="s">
        <v>2856</v>
      </c>
      <c r="D218" s="155" t="s">
        <v>2857</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2839</v>
      </c>
      <c r="B219" s="151" t="s">
        <v>2800</v>
      </c>
      <c r="C219" s="152" t="s">
        <v>2858</v>
      </c>
      <c r="D219" s="155" t="s">
        <v>2859</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2839</v>
      </c>
      <c r="B220" s="150" t="s">
        <v>2860</v>
      </c>
      <c r="C220" s="148" t="s">
        <v>2861</v>
      </c>
      <c r="D220" s="154" t="s">
        <v>2862</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2839</v>
      </c>
      <c r="B221" s="151" t="s">
        <v>2860</v>
      </c>
      <c r="C221" s="152" t="s">
        <v>2863</v>
      </c>
      <c r="D221" s="155" t="s">
        <v>2864</v>
      </c>
      <c r="E221" s="158" t="s">
        <v>2865</v>
      </c>
      <c r="F221" s="161" t="s">
        <v>2311</v>
      </c>
      <c r="G221" s="164">
        <f>IF(COUNTIF(H221:AU221,"&lt;&gt;")=0,"",SUMPRODUCT(((Recommendations[ImplStatus]="Implemented")+(Recommendations[ImplStatus]="Compensated"))*ISNUMBER(MATCH(Recommendations[Id],H221:AU221,0)))/COUNTIF(H221:AU221,"&lt;&gt;"))</f>
        <v>0</v>
      </c>
      <c r="H221" s="167" t="s">
        <v>95</v>
      </c>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2839</v>
      </c>
      <c r="B222" s="151" t="s">
        <v>2860</v>
      </c>
      <c r="C222" s="152" t="s">
        <v>2866</v>
      </c>
      <c r="D222" s="155" t="s">
        <v>2867</v>
      </c>
      <c r="E222" s="158" t="s">
        <v>2868</v>
      </c>
      <c r="F222" s="161" t="s">
        <v>2311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2839</v>
      </c>
      <c r="B223" s="151" t="s">
        <v>2860</v>
      </c>
      <c r="C223" s="152" t="s">
        <v>2869</v>
      </c>
      <c r="D223" s="155" t="s">
        <v>2870</v>
      </c>
      <c r="E223" s="158" t="s">
        <v>2871</v>
      </c>
      <c r="F223" s="161" t="s">
        <v>2311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2839</v>
      </c>
      <c r="B224" s="151" t="s">
        <v>2860</v>
      </c>
      <c r="C224" s="152" t="s">
        <v>2872</v>
      </c>
      <c r="D224" s="155" t="s">
        <v>2873</v>
      </c>
      <c r="E224" s="158" t="s">
        <v>2874</v>
      </c>
      <c r="F224" s="161" t="s">
        <v>2311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2839</v>
      </c>
      <c r="B225" s="151" t="s">
        <v>2860</v>
      </c>
      <c r="C225" s="152" t="s">
        <v>2875</v>
      </c>
      <c r="D225" s="155" t="s">
        <v>2876</v>
      </c>
      <c r="E225" s="158" t="s">
        <v>2877</v>
      </c>
      <c r="F225" s="161" t="s">
        <v>2311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2839</v>
      </c>
      <c r="B226" s="168" t="s">
        <v>2860</v>
      </c>
      <c r="C226" s="169" t="s">
        <v>2878</v>
      </c>
      <c r="D226" s="170" t="s">
        <v>2879</v>
      </c>
      <c r="E226" s="171" t="s">
        <v>2880</v>
      </c>
      <c r="F226" s="172" t="s">
        <v>2311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32" t="s">
        <v>476</v>
      </c>
      <c r="B230" s="232"/>
      <c r="C230" s="232"/>
      <c r="D230" s="23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IFERROR(INDEX('Recommendations'!$I$2:$I$76, MATCH(H2,'Recommendations'!$B$2:$B$76,0))="Implemented", FALSE))</xm:f>
            <x14:dxf>
              <font>
                <color rgb="FF000000"/>
              </font>
              <fill>
                <patternFill>
                  <bgColor rgb="FF3C7D22"/>
                </patternFill>
              </fill>
            </x14:dxf>
          </x14:cfRule>
          <x14:cfRule type="expression" priority="2" id="{00000000-000E-0000-0700-000002000000}">
            <xm:f>AND(H2&lt;&gt;"", IFERROR(INDEX('Recommendations'!$I$2:$I$76, MATCH(H2,'Recommendations'!$B$2:$B$76,0))="Compensated", FALSE))</xm:f>
            <x14:dxf>
              <font>
                <color rgb="FF000000"/>
              </font>
              <fill>
                <patternFill>
                  <bgColor rgb="FFC6E0B4"/>
                </patternFill>
              </fill>
            </x14:dxf>
          </x14:cfRule>
          <x14:cfRule type="expression" priority="3" id="{00000000-000E-0000-0700-000003000000}">
            <xm:f>AND(H2&lt;&gt;"", IFERROR(INDEX('Recommendations'!$I$2:$I$76, MATCH(H2,'Recommendations'!$B$2:$B$76,0))="Testing", FALSE))</xm:f>
            <x14:dxf>
              <font>
                <color rgb="FF000000"/>
              </font>
              <fill>
                <patternFill>
                  <bgColor rgb="FFFFC000"/>
                </patternFill>
              </fill>
            </x14:dxf>
          </x14:cfRule>
          <x14:cfRule type="expression" priority="4" id="{00000000-000E-0000-0700-000004000000}">
            <xm:f>AND(H2&lt;&gt;"", IFERROR(INDEX('Recommendations'!$I$2:$I$76, MATCH(H2,'Recommendations'!$B$2:$B$76,0))="Failed", FALSE))</xm:f>
            <x14:dxf>
              <font>
                <color rgb="FF000000"/>
              </font>
              <fill>
                <patternFill>
                  <bgColor rgb="FFD82891"/>
                </patternFill>
              </fill>
            </x14:dxf>
          </x14:cfRule>
          <x14:cfRule type="expression" priority="5" id="{00000000-000E-0000-0700-000005000000}">
            <xm:f>AND(H2&lt;&gt;"", IFERROR(INDEX('Recommendations'!$I$2:$I$76, MATCH(H2,'Recommendations'!$B$2:$B$76,0))="Risk Accepted", FALSE))</xm:f>
            <x14:dxf>
              <font>
                <color rgb="FF000000"/>
              </font>
              <fill>
                <patternFill>
                  <bgColor rgb="FFD9D9D9"/>
                </patternFill>
              </fill>
            </x14:dxf>
          </x14:cfRule>
          <x14:cfRule type="expression" priority="6" id="{00000000-000E-0000-0700-000006000000}">
            <xm:f>AND(H2&lt;&gt;"", IFERROR(INDEX('Recommendations'!$I$2:$I$76, MATCH(H2,'Recommendations'!$B$2:$B$76,0))="N/A",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06" t="s">
        <v>2881</v>
      </c>
      <c r="B1" s="207" t="s">
        <v>1</v>
      </c>
      <c r="C1" s="207" t="s">
        <v>718</v>
      </c>
      <c r="D1" s="207" t="s">
        <v>719</v>
      </c>
      <c r="E1" s="207" t="s">
        <v>724</v>
      </c>
      <c r="F1" s="207" t="s">
        <v>725</v>
      </c>
      <c r="G1" s="207" t="s">
        <v>726</v>
      </c>
      <c r="H1" s="207" t="s">
        <v>727</v>
      </c>
      <c r="I1" s="207" t="s">
        <v>728</v>
      </c>
      <c r="J1" s="207" t="s">
        <v>729</v>
      </c>
      <c r="K1" s="207" t="s">
        <v>730</v>
      </c>
      <c r="L1" s="207" t="s">
        <v>731</v>
      </c>
      <c r="M1" s="207" t="s">
        <v>732</v>
      </c>
      <c r="N1" s="207" t="s">
        <v>733</v>
      </c>
      <c r="O1" s="207" t="s">
        <v>734</v>
      </c>
      <c r="P1" s="207" t="s">
        <v>735</v>
      </c>
      <c r="Q1" s="207" t="s">
        <v>736</v>
      </c>
      <c r="R1" s="207" t="s">
        <v>737</v>
      </c>
      <c r="S1" s="207" t="s">
        <v>738</v>
      </c>
      <c r="T1" s="207" t="s">
        <v>739</v>
      </c>
      <c r="U1" s="207" t="s">
        <v>740</v>
      </c>
      <c r="V1" s="207" t="s">
        <v>741</v>
      </c>
      <c r="W1" s="207" t="s">
        <v>742</v>
      </c>
      <c r="X1" s="207" t="s">
        <v>743</v>
      </c>
      <c r="Y1" s="207" t="s">
        <v>744</v>
      </c>
      <c r="Z1" s="207" t="s">
        <v>745</v>
      </c>
      <c r="AA1" s="207" t="s">
        <v>746</v>
      </c>
      <c r="AB1" s="207" t="s">
        <v>747</v>
      </c>
      <c r="AC1" s="207" t="s">
        <v>748</v>
      </c>
      <c r="AD1" s="207" t="s">
        <v>749</v>
      </c>
      <c r="AE1" s="207" t="s">
        <v>750</v>
      </c>
      <c r="AF1" s="207" t="s">
        <v>751</v>
      </c>
      <c r="AG1" s="207" t="s">
        <v>752</v>
      </c>
      <c r="AH1" s="207" t="s">
        <v>753</v>
      </c>
      <c r="AI1" s="207" t="s">
        <v>754</v>
      </c>
      <c r="AJ1" s="207" t="s">
        <v>755</v>
      </c>
      <c r="AK1" s="207" t="s">
        <v>756</v>
      </c>
      <c r="AL1" s="207" t="s">
        <v>757</v>
      </c>
      <c r="AM1" s="207" t="s">
        <v>758</v>
      </c>
      <c r="AN1" s="207" t="s">
        <v>759</v>
      </c>
      <c r="AO1" s="207" t="s">
        <v>760</v>
      </c>
      <c r="AP1" s="207" t="s">
        <v>761</v>
      </c>
      <c r="AQ1" s="207" t="s">
        <v>762</v>
      </c>
      <c r="AR1" s="207" t="s">
        <v>763</v>
      </c>
      <c r="AS1" s="208" t="s">
        <v>764</v>
      </c>
    </row>
    <row r="2" spans="1:45" ht="60" customHeight="1" outlineLevel="1" x14ac:dyDescent="0.35">
      <c r="A2" s="200" t="s">
        <v>2882</v>
      </c>
      <c r="B2" s="187" t="s">
        <v>2883</v>
      </c>
      <c r="C2" s="186"/>
      <c r="D2" s="190"/>
      <c r="E2" s="192" t="str">
        <f>IF(COUNTIF(F2:AS2,"&lt;&gt;")=0,"",SUMPRODUCT(((Recommendations[ImplStatus]="Implemented")+(Recommendations[ImplStatus]="Compensated"))*ISNUMBER(MATCH(Recommendations[Id],F2:AS2,0)))/COUNTIF(F2:AS2,"&lt;&gt;"))</f>
        <v/>
      </c>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203"/>
    </row>
    <row r="3" spans="1:45" ht="60" customHeight="1" x14ac:dyDescent="0.35">
      <c r="A3" s="201" t="s">
        <v>2882</v>
      </c>
      <c r="B3" s="188" t="s">
        <v>2884</v>
      </c>
      <c r="C3" s="189" t="s">
        <v>2885</v>
      </c>
      <c r="D3" s="191" t="s">
        <v>2886</v>
      </c>
      <c r="E3" s="193" t="str">
        <f>IF(COUNTIF(F3:AS3,"&lt;&gt;")=0,"",SUMPRODUCT(((Recommendations[ImplStatus]="Implemented")+(Recommendations[ImplStatus]="Compensated"))*ISNUMBER(MATCH(Recommendations[Id],F3:AS3,0)))/COUNTIF(F3:AS3,"&lt;&gt;"))</f>
        <v/>
      </c>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204"/>
    </row>
    <row r="4" spans="1:45" ht="60" customHeight="1" x14ac:dyDescent="0.35">
      <c r="A4" s="201" t="s">
        <v>2882</v>
      </c>
      <c r="B4" s="188" t="s">
        <v>2887</v>
      </c>
      <c r="C4" s="189" t="s">
        <v>2888</v>
      </c>
      <c r="D4" s="191" t="s">
        <v>2889</v>
      </c>
      <c r="E4" s="193" t="str">
        <f>IF(COUNTIF(F4:AS4,"&lt;&gt;")=0,"",SUMPRODUCT(((Recommendations[ImplStatus]="Implemented")+(Recommendations[ImplStatus]="Compensated"))*ISNUMBER(MATCH(Recommendations[Id],F4:AS4,0)))/COUNTIF(F4:AS4,"&lt;&gt;"))</f>
        <v/>
      </c>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204"/>
    </row>
    <row r="5" spans="1:45" ht="60" customHeight="1" x14ac:dyDescent="0.35">
      <c r="A5" s="201" t="s">
        <v>2882</v>
      </c>
      <c r="B5" s="188" t="s">
        <v>2890</v>
      </c>
      <c r="C5" s="189" t="s">
        <v>2891</v>
      </c>
      <c r="D5" s="191" t="s">
        <v>2892</v>
      </c>
      <c r="E5" s="193" t="str">
        <f>IF(COUNTIF(F5:AS5,"&lt;&gt;")=0,"",SUMPRODUCT(((Recommendations[ImplStatus]="Implemented")+(Recommendations[ImplStatus]="Compensated"))*ISNUMBER(MATCH(Recommendations[Id],F5:AS5,0)))/COUNTIF(F5:AS5,"&lt;&gt;"))</f>
        <v/>
      </c>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204"/>
    </row>
    <row r="6" spans="1:45" ht="60" customHeight="1" x14ac:dyDescent="0.35">
      <c r="A6" s="201" t="s">
        <v>2882</v>
      </c>
      <c r="B6" s="188" t="s">
        <v>2893</v>
      </c>
      <c r="C6" s="189" t="s">
        <v>2894</v>
      </c>
      <c r="D6" s="191" t="s">
        <v>2895</v>
      </c>
      <c r="E6" s="193" t="str">
        <f>IF(COUNTIF(F6:AS6,"&lt;&gt;")=0,"",SUMPRODUCT(((Recommendations[ImplStatus]="Implemented")+(Recommendations[ImplStatus]="Compensated"))*ISNUMBER(MATCH(Recommendations[Id],F6:AS6,0)))/COUNTIF(F6:AS6,"&lt;&gt;"))</f>
        <v/>
      </c>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204"/>
    </row>
    <row r="7" spans="1:45" ht="60" customHeight="1" x14ac:dyDescent="0.35">
      <c r="A7" s="201" t="s">
        <v>2882</v>
      </c>
      <c r="B7" s="188" t="s">
        <v>2896</v>
      </c>
      <c r="C7" s="189" t="s">
        <v>2897</v>
      </c>
      <c r="D7" s="191" t="s">
        <v>2898</v>
      </c>
      <c r="E7" s="193" t="str">
        <f>IF(COUNTIF(F7:AS7,"&lt;&gt;")=0,"",SUMPRODUCT(((Recommendations[ImplStatus]="Implemented")+(Recommendations[ImplStatus]="Compensated"))*ISNUMBER(MATCH(Recommendations[Id],F7:AS7,0)))/COUNTIF(F7:AS7,"&lt;&gt;"))</f>
        <v/>
      </c>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204"/>
    </row>
    <row r="8" spans="1:45" ht="60" customHeight="1" x14ac:dyDescent="0.35">
      <c r="A8" s="201" t="s">
        <v>2882</v>
      </c>
      <c r="B8" s="188" t="s">
        <v>2899</v>
      </c>
      <c r="C8" s="189" t="s">
        <v>2900</v>
      </c>
      <c r="D8" s="191" t="s">
        <v>2901</v>
      </c>
      <c r="E8" s="193" t="str">
        <f>IF(COUNTIF(F8:AS8,"&lt;&gt;")=0,"",SUMPRODUCT(((Recommendations[ImplStatus]="Implemented")+(Recommendations[ImplStatus]="Compensated"))*ISNUMBER(MATCH(Recommendations[Id],F8:AS8,0)))/COUNTIF(F8:AS8,"&lt;&gt;"))</f>
        <v/>
      </c>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204"/>
    </row>
    <row r="9" spans="1:45" ht="60" customHeight="1" x14ac:dyDescent="0.35">
      <c r="A9" s="201" t="s">
        <v>2882</v>
      </c>
      <c r="B9" s="188" t="s">
        <v>2902</v>
      </c>
      <c r="C9" s="189" t="s">
        <v>2903</v>
      </c>
      <c r="D9" s="191" t="s">
        <v>2904</v>
      </c>
      <c r="E9" s="193" t="str">
        <f>IF(COUNTIF(F9:AS9,"&lt;&gt;")=0,"",SUMPRODUCT(((Recommendations[ImplStatus]="Implemented")+(Recommendations[ImplStatus]="Compensated"))*ISNUMBER(MATCH(Recommendations[Id],F9:AS9,0)))/COUNTIF(F9:AS9,"&lt;&gt;"))</f>
        <v/>
      </c>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204"/>
    </row>
    <row r="10" spans="1:45" ht="60" customHeight="1" x14ac:dyDescent="0.35">
      <c r="A10" s="201" t="s">
        <v>2882</v>
      </c>
      <c r="B10" s="188" t="s">
        <v>2905</v>
      </c>
      <c r="C10" s="189" t="s">
        <v>2906</v>
      </c>
      <c r="D10" s="191" t="s">
        <v>2907</v>
      </c>
      <c r="E10" s="193" t="str">
        <f>IF(COUNTIF(F10:AS10,"&lt;&gt;")=0,"",SUMPRODUCT(((Recommendations[ImplStatus]="Implemented")+(Recommendations[ImplStatus]="Compensated"))*ISNUMBER(MATCH(Recommendations[Id],F10:AS10,0)))/COUNTIF(F10:AS10,"&lt;&gt;"))</f>
        <v/>
      </c>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204"/>
    </row>
    <row r="11" spans="1:45" ht="60" customHeight="1" x14ac:dyDescent="0.35">
      <c r="A11" s="201" t="s">
        <v>2882</v>
      </c>
      <c r="B11" s="188" t="s">
        <v>2908</v>
      </c>
      <c r="C11" s="189" t="s">
        <v>2909</v>
      </c>
      <c r="D11" s="191" t="s">
        <v>2910</v>
      </c>
      <c r="E11" s="193" t="str">
        <f>IF(COUNTIF(F11:AS11,"&lt;&gt;")=0,"",SUMPRODUCT(((Recommendations[ImplStatus]="Implemented")+(Recommendations[ImplStatus]="Compensated"))*ISNUMBER(MATCH(Recommendations[Id],F11:AS11,0)))/COUNTIF(F11:AS11,"&lt;&gt;"))</f>
        <v/>
      </c>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204"/>
    </row>
    <row r="12" spans="1:45" ht="60" customHeight="1" x14ac:dyDescent="0.35">
      <c r="A12" s="201" t="s">
        <v>2882</v>
      </c>
      <c r="B12" s="188" t="s">
        <v>2911</v>
      </c>
      <c r="C12" s="189" t="s">
        <v>2912</v>
      </c>
      <c r="D12" s="191" t="s">
        <v>2913</v>
      </c>
      <c r="E12" s="193" t="str">
        <f>IF(COUNTIF(F12:AS12,"&lt;&gt;")=0,"",SUMPRODUCT(((Recommendations[ImplStatus]="Implemented")+(Recommendations[ImplStatus]="Compensated"))*ISNUMBER(MATCH(Recommendations[Id],F12:AS12,0)))/COUNTIF(F12:AS12,"&lt;&gt;"))</f>
        <v/>
      </c>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204"/>
    </row>
    <row r="13" spans="1:45" ht="60" customHeight="1" x14ac:dyDescent="0.35">
      <c r="A13" s="201" t="s">
        <v>2882</v>
      </c>
      <c r="B13" s="188" t="s">
        <v>2914</v>
      </c>
      <c r="C13" s="189" t="s">
        <v>2915</v>
      </c>
      <c r="D13" s="191" t="s">
        <v>2916</v>
      </c>
      <c r="E13" s="193" t="str">
        <f>IF(COUNTIF(F13:AS13,"&lt;&gt;")=0,"",SUMPRODUCT(((Recommendations[ImplStatus]="Implemented")+(Recommendations[ImplStatus]="Compensated"))*ISNUMBER(MATCH(Recommendations[Id],F13:AS13,0)))/COUNTIF(F13:AS13,"&lt;&gt;"))</f>
        <v/>
      </c>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204"/>
    </row>
    <row r="14" spans="1:45" ht="60" customHeight="1" x14ac:dyDescent="0.35">
      <c r="A14" s="201" t="s">
        <v>2882</v>
      </c>
      <c r="B14" s="188" t="s">
        <v>2917</v>
      </c>
      <c r="C14" s="189" t="s">
        <v>2918</v>
      </c>
      <c r="D14" s="191" t="s">
        <v>2919</v>
      </c>
      <c r="E14" s="193" t="str">
        <f>IF(COUNTIF(F14:AS14,"&lt;&gt;")=0,"",SUMPRODUCT(((Recommendations[ImplStatus]="Implemented")+(Recommendations[ImplStatus]="Compensated"))*ISNUMBER(MATCH(Recommendations[Id],F14:AS14,0)))/COUNTIF(F14:AS14,"&lt;&gt;"))</f>
        <v/>
      </c>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204"/>
    </row>
    <row r="15" spans="1:45" ht="60" customHeight="1" x14ac:dyDescent="0.35">
      <c r="A15" s="201" t="s">
        <v>2882</v>
      </c>
      <c r="B15" s="188" t="s">
        <v>2920</v>
      </c>
      <c r="C15" s="189" t="s">
        <v>2921</v>
      </c>
      <c r="D15" s="191" t="s">
        <v>2922</v>
      </c>
      <c r="E15" s="193" t="str">
        <f>IF(COUNTIF(F15:AS15,"&lt;&gt;")=0,"",SUMPRODUCT(((Recommendations[ImplStatus]="Implemented")+(Recommendations[ImplStatus]="Compensated"))*ISNUMBER(MATCH(Recommendations[Id],F15:AS15,0)))/COUNTIF(F15:AS15,"&lt;&gt;"))</f>
        <v/>
      </c>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204"/>
    </row>
    <row r="16" spans="1:45" ht="60" customHeight="1" x14ac:dyDescent="0.35">
      <c r="A16" s="201" t="s">
        <v>2882</v>
      </c>
      <c r="B16" s="188" t="s">
        <v>2923</v>
      </c>
      <c r="C16" s="189" t="s">
        <v>2924</v>
      </c>
      <c r="D16" s="191" t="s">
        <v>2925</v>
      </c>
      <c r="E16" s="193" t="str">
        <f>IF(COUNTIF(F16:AS16,"&lt;&gt;")=0,"",SUMPRODUCT(((Recommendations[ImplStatus]="Implemented")+(Recommendations[ImplStatus]="Compensated"))*ISNUMBER(MATCH(Recommendations[Id],F16:AS16,0)))/COUNTIF(F16:AS16,"&lt;&gt;"))</f>
        <v/>
      </c>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204"/>
    </row>
    <row r="17" spans="1:45" ht="60" customHeight="1" x14ac:dyDescent="0.35">
      <c r="A17" s="201" t="s">
        <v>2882</v>
      </c>
      <c r="B17" s="188" t="s">
        <v>2926</v>
      </c>
      <c r="C17" s="189" t="s">
        <v>2927</v>
      </c>
      <c r="D17" s="191" t="s">
        <v>2928</v>
      </c>
      <c r="E17" s="193" t="str">
        <f>IF(COUNTIF(F17:AS17,"&lt;&gt;")=0,"",SUMPRODUCT(((Recommendations[ImplStatus]="Implemented")+(Recommendations[ImplStatus]="Compensated"))*ISNUMBER(MATCH(Recommendations[Id],F17:AS17,0)))/COUNTIF(F17:AS17,"&lt;&gt;"))</f>
        <v/>
      </c>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204"/>
    </row>
    <row r="18" spans="1:45" ht="60" customHeight="1" x14ac:dyDescent="0.35">
      <c r="A18" s="201" t="s">
        <v>2882</v>
      </c>
      <c r="B18" s="188" t="s">
        <v>2929</v>
      </c>
      <c r="C18" s="189" t="s">
        <v>2930</v>
      </c>
      <c r="D18" s="191" t="s">
        <v>2931</v>
      </c>
      <c r="E18" s="193" t="str">
        <f>IF(COUNTIF(F18:AS18,"&lt;&gt;")=0,"",SUMPRODUCT(((Recommendations[ImplStatus]="Implemented")+(Recommendations[ImplStatus]="Compensated"))*ISNUMBER(MATCH(Recommendations[Id],F18:AS18,0)))/COUNTIF(F18:AS18,"&lt;&gt;"))</f>
        <v/>
      </c>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204"/>
    </row>
    <row r="19" spans="1:45" ht="60" customHeight="1" x14ac:dyDescent="0.35">
      <c r="A19" s="201" t="s">
        <v>2882</v>
      </c>
      <c r="B19" s="188" t="s">
        <v>2932</v>
      </c>
      <c r="C19" s="189" t="s">
        <v>2933</v>
      </c>
      <c r="D19" s="191" t="s">
        <v>2934</v>
      </c>
      <c r="E19" s="193" t="str">
        <f>IF(COUNTIF(F19:AS19,"&lt;&gt;")=0,"",SUMPRODUCT(((Recommendations[ImplStatus]="Implemented")+(Recommendations[ImplStatus]="Compensated"))*ISNUMBER(MATCH(Recommendations[Id],F19:AS19,0)))/COUNTIF(F19:AS19,"&lt;&gt;"))</f>
        <v/>
      </c>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204"/>
    </row>
    <row r="20" spans="1:45" ht="60" customHeight="1" x14ac:dyDescent="0.35">
      <c r="A20" s="201" t="s">
        <v>2882</v>
      </c>
      <c r="B20" s="188" t="s">
        <v>2935</v>
      </c>
      <c r="C20" s="189" t="s">
        <v>2936</v>
      </c>
      <c r="D20" s="191" t="s">
        <v>2937</v>
      </c>
      <c r="E20" s="193" t="str">
        <f>IF(COUNTIF(F20:AS20,"&lt;&gt;")=0,"",SUMPRODUCT(((Recommendations[ImplStatus]="Implemented")+(Recommendations[ImplStatus]="Compensated"))*ISNUMBER(MATCH(Recommendations[Id],F20:AS20,0)))/COUNTIF(F20:AS20,"&lt;&gt;"))</f>
        <v/>
      </c>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204"/>
    </row>
    <row r="21" spans="1:45" ht="60" customHeight="1" x14ac:dyDescent="0.35">
      <c r="A21" s="201" t="s">
        <v>2882</v>
      </c>
      <c r="B21" s="188" t="s">
        <v>2938</v>
      </c>
      <c r="C21" s="189" t="s">
        <v>2939</v>
      </c>
      <c r="D21" s="191" t="s">
        <v>2940</v>
      </c>
      <c r="E21" s="193" t="str">
        <f>IF(COUNTIF(F21:AS21,"&lt;&gt;")=0,"",SUMPRODUCT(((Recommendations[ImplStatus]="Implemented")+(Recommendations[ImplStatus]="Compensated"))*ISNUMBER(MATCH(Recommendations[Id],F21:AS21,0)))/COUNTIF(F21:AS21,"&lt;&gt;"))</f>
        <v/>
      </c>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204"/>
    </row>
    <row r="22" spans="1:45" ht="60" customHeight="1" x14ac:dyDescent="0.35">
      <c r="A22" s="201" t="s">
        <v>2882</v>
      </c>
      <c r="B22" s="188" t="s">
        <v>2941</v>
      </c>
      <c r="C22" s="189" t="s">
        <v>2942</v>
      </c>
      <c r="D22" s="191" t="s">
        <v>2943</v>
      </c>
      <c r="E22" s="193" t="str">
        <f>IF(COUNTIF(F22:AS22,"&lt;&gt;")=0,"",SUMPRODUCT(((Recommendations[ImplStatus]="Implemented")+(Recommendations[ImplStatus]="Compensated"))*ISNUMBER(MATCH(Recommendations[Id],F22:AS22,0)))/COUNTIF(F22:AS22,"&lt;&gt;"))</f>
        <v/>
      </c>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204"/>
    </row>
    <row r="23" spans="1:45" ht="60" customHeight="1" x14ac:dyDescent="0.35">
      <c r="A23" s="201" t="s">
        <v>2882</v>
      </c>
      <c r="B23" s="188" t="s">
        <v>2944</v>
      </c>
      <c r="C23" s="189" t="s">
        <v>2945</v>
      </c>
      <c r="D23" s="191" t="s">
        <v>2946</v>
      </c>
      <c r="E23" s="193" t="str">
        <f>IF(COUNTIF(F23:AS23,"&lt;&gt;")=0,"",SUMPRODUCT(((Recommendations[ImplStatus]="Implemented")+(Recommendations[ImplStatus]="Compensated"))*ISNUMBER(MATCH(Recommendations[Id],F23:AS23,0)))/COUNTIF(F23:AS23,"&lt;&gt;"))</f>
        <v/>
      </c>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204"/>
    </row>
    <row r="24" spans="1:45" ht="60" customHeight="1" x14ac:dyDescent="0.35">
      <c r="A24" s="201" t="s">
        <v>2882</v>
      </c>
      <c r="B24" s="188" t="s">
        <v>2947</v>
      </c>
      <c r="C24" s="189" t="s">
        <v>2948</v>
      </c>
      <c r="D24" s="191" t="s">
        <v>2949</v>
      </c>
      <c r="E24" s="193" t="str">
        <f>IF(COUNTIF(F24:AS24,"&lt;&gt;")=0,"",SUMPRODUCT(((Recommendations[ImplStatus]="Implemented")+(Recommendations[ImplStatus]="Compensated"))*ISNUMBER(MATCH(Recommendations[Id],F24:AS24,0)))/COUNTIF(F24:AS24,"&lt;&gt;"))</f>
        <v/>
      </c>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204"/>
    </row>
    <row r="25" spans="1:45" ht="60" customHeight="1" x14ac:dyDescent="0.35">
      <c r="A25" s="201" t="s">
        <v>2882</v>
      </c>
      <c r="B25" s="188" t="s">
        <v>2950</v>
      </c>
      <c r="C25" s="189" t="s">
        <v>2951</v>
      </c>
      <c r="D25" s="191" t="s">
        <v>2952</v>
      </c>
      <c r="E25" s="193" t="str">
        <f>IF(COUNTIF(F25:AS25,"&lt;&gt;")=0,"",SUMPRODUCT(((Recommendations[ImplStatus]="Implemented")+(Recommendations[ImplStatus]="Compensated"))*ISNUMBER(MATCH(Recommendations[Id],F25:AS25,0)))/COUNTIF(F25:AS25,"&lt;&gt;"))</f>
        <v/>
      </c>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204"/>
    </row>
    <row r="26" spans="1:45" ht="60" customHeight="1" x14ac:dyDescent="0.35">
      <c r="A26" s="201" t="s">
        <v>2882</v>
      </c>
      <c r="B26" s="188" t="s">
        <v>2953</v>
      </c>
      <c r="C26" s="189" t="s">
        <v>2954</v>
      </c>
      <c r="D26" s="191" t="s">
        <v>2955</v>
      </c>
      <c r="E26" s="193" t="str">
        <f>IF(COUNTIF(F26:AS26,"&lt;&gt;")=0,"",SUMPRODUCT(((Recommendations[ImplStatus]="Implemented")+(Recommendations[ImplStatus]="Compensated"))*ISNUMBER(MATCH(Recommendations[Id],F26:AS26,0)))/COUNTIF(F26:AS26,"&lt;&gt;"))</f>
        <v/>
      </c>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204"/>
    </row>
    <row r="27" spans="1:45" ht="60" customHeight="1" x14ac:dyDescent="0.35">
      <c r="A27" s="201" t="s">
        <v>2882</v>
      </c>
      <c r="B27" s="188" t="s">
        <v>2956</v>
      </c>
      <c r="C27" s="189" t="s">
        <v>2957</v>
      </c>
      <c r="D27" s="191" t="s">
        <v>2958</v>
      </c>
      <c r="E27" s="193" t="str">
        <f>IF(COUNTIF(F27:AS27,"&lt;&gt;")=0,"",SUMPRODUCT(((Recommendations[ImplStatus]="Implemented")+(Recommendations[ImplStatus]="Compensated"))*ISNUMBER(MATCH(Recommendations[Id],F27:AS27,0)))/COUNTIF(F27:AS27,"&lt;&gt;"))</f>
        <v/>
      </c>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204"/>
    </row>
    <row r="28" spans="1:45" ht="60" customHeight="1" x14ac:dyDescent="0.35">
      <c r="A28" s="201" t="s">
        <v>2882</v>
      </c>
      <c r="B28" s="188" t="s">
        <v>2959</v>
      </c>
      <c r="C28" s="189" t="s">
        <v>2960</v>
      </c>
      <c r="D28" s="191" t="s">
        <v>2961</v>
      </c>
      <c r="E28" s="193" t="str">
        <f>IF(COUNTIF(F28:AS28,"&lt;&gt;")=0,"",SUMPRODUCT(((Recommendations[ImplStatus]="Implemented")+(Recommendations[ImplStatus]="Compensated"))*ISNUMBER(MATCH(Recommendations[Id],F28:AS28,0)))/COUNTIF(F28:AS28,"&lt;&gt;"))</f>
        <v/>
      </c>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204"/>
    </row>
    <row r="29" spans="1:45" ht="60" customHeight="1" x14ac:dyDescent="0.35">
      <c r="A29" s="201" t="s">
        <v>2882</v>
      </c>
      <c r="B29" s="188" t="s">
        <v>2962</v>
      </c>
      <c r="C29" s="189" t="s">
        <v>2963</v>
      </c>
      <c r="D29" s="191" t="s">
        <v>2964</v>
      </c>
      <c r="E29" s="193" t="str">
        <f>IF(COUNTIF(F29:AS29,"&lt;&gt;")=0,"",SUMPRODUCT(((Recommendations[ImplStatus]="Implemented")+(Recommendations[ImplStatus]="Compensated"))*ISNUMBER(MATCH(Recommendations[Id],F29:AS29,0)))/COUNTIF(F29:AS29,"&lt;&gt;"))</f>
        <v/>
      </c>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204"/>
    </row>
    <row r="30" spans="1:45" ht="60" customHeight="1" x14ac:dyDescent="0.35">
      <c r="A30" s="201" t="s">
        <v>2882</v>
      </c>
      <c r="B30" s="188" t="s">
        <v>2965</v>
      </c>
      <c r="C30" s="189" t="s">
        <v>2966</v>
      </c>
      <c r="D30" s="191" t="s">
        <v>2967</v>
      </c>
      <c r="E30" s="193" t="str">
        <f>IF(COUNTIF(F30:AS30,"&lt;&gt;")=0,"",SUMPRODUCT(((Recommendations[ImplStatus]="Implemented")+(Recommendations[ImplStatus]="Compensated"))*ISNUMBER(MATCH(Recommendations[Id],F30:AS30,0)))/COUNTIF(F30:AS30,"&lt;&gt;"))</f>
        <v/>
      </c>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204"/>
    </row>
    <row r="31" spans="1:45" ht="60" customHeight="1" x14ac:dyDescent="0.35">
      <c r="A31" s="201" t="s">
        <v>2882</v>
      </c>
      <c r="B31" s="188" t="s">
        <v>2968</v>
      </c>
      <c r="C31" s="189" t="s">
        <v>2969</v>
      </c>
      <c r="D31" s="191" t="s">
        <v>2970</v>
      </c>
      <c r="E31" s="193" t="str">
        <f>IF(COUNTIF(F31:AS31,"&lt;&gt;")=0,"",SUMPRODUCT(((Recommendations[ImplStatus]="Implemented")+(Recommendations[ImplStatus]="Compensated"))*ISNUMBER(MATCH(Recommendations[Id],F31:AS31,0)))/COUNTIF(F31:AS31,"&lt;&gt;"))</f>
        <v/>
      </c>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204"/>
    </row>
    <row r="32" spans="1:45" ht="60" customHeight="1" x14ac:dyDescent="0.35">
      <c r="A32" s="201" t="s">
        <v>2882</v>
      </c>
      <c r="B32" s="188" t="s">
        <v>2971</v>
      </c>
      <c r="C32" s="189" t="s">
        <v>2972</v>
      </c>
      <c r="D32" s="191" t="s">
        <v>2973</v>
      </c>
      <c r="E32" s="193" t="str">
        <f>IF(COUNTIF(F32:AS32,"&lt;&gt;")=0,"",SUMPRODUCT(((Recommendations[ImplStatus]="Implemented")+(Recommendations[ImplStatus]="Compensated"))*ISNUMBER(MATCH(Recommendations[Id],F32:AS32,0)))/COUNTIF(F32:AS32,"&lt;&gt;"))</f>
        <v/>
      </c>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204"/>
    </row>
    <row r="33" spans="1:45" ht="60" customHeight="1" x14ac:dyDescent="0.35">
      <c r="A33" s="201" t="s">
        <v>2882</v>
      </c>
      <c r="B33" s="188" t="s">
        <v>2974</v>
      </c>
      <c r="C33" s="189" t="s">
        <v>2975</v>
      </c>
      <c r="D33" s="191" t="s">
        <v>2976</v>
      </c>
      <c r="E33" s="193" t="str">
        <f>IF(COUNTIF(F33:AS33,"&lt;&gt;")=0,"",SUMPRODUCT(((Recommendations[ImplStatus]="Implemented")+(Recommendations[ImplStatus]="Compensated"))*ISNUMBER(MATCH(Recommendations[Id],F33:AS33,0)))/COUNTIF(F33:AS33,"&lt;&gt;"))</f>
        <v/>
      </c>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204"/>
    </row>
    <row r="34" spans="1:45" ht="60" customHeight="1" x14ac:dyDescent="0.35">
      <c r="A34" s="201" t="s">
        <v>2882</v>
      </c>
      <c r="B34" s="188" t="s">
        <v>2977</v>
      </c>
      <c r="C34" s="189" t="s">
        <v>2978</v>
      </c>
      <c r="D34" s="191" t="s">
        <v>2979</v>
      </c>
      <c r="E34" s="193" t="str">
        <f>IF(COUNTIF(F34:AS34,"&lt;&gt;")=0,"",SUMPRODUCT(((Recommendations[ImplStatus]="Implemented")+(Recommendations[ImplStatus]="Compensated"))*ISNUMBER(MATCH(Recommendations[Id],F34:AS34,0)))/COUNTIF(F34:AS34,"&lt;&gt;"))</f>
        <v/>
      </c>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204"/>
    </row>
    <row r="35" spans="1:45" ht="60" customHeight="1" x14ac:dyDescent="0.35">
      <c r="A35" s="201" t="s">
        <v>2882</v>
      </c>
      <c r="B35" s="188" t="s">
        <v>2980</v>
      </c>
      <c r="C35" s="189" t="s">
        <v>2981</v>
      </c>
      <c r="D35" s="191" t="s">
        <v>2982</v>
      </c>
      <c r="E35" s="193" t="str">
        <f>IF(COUNTIF(F35:AS35,"&lt;&gt;")=0,"",SUMPRODUCT(((Recommendations[ImplStatus]="Implemented")+(Recommendations[ImplStatus]="Compensated"))*ISNUMBER(MATCH(Recommendations[Id],F35:AS35,0)))/COUNTIF(F35:AS35,"&lt;&gt;"))</f>
        <v/>
      </c>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204"/>
    </row>
    <row r="36" spans="1:45" ht="60" customHeight="1" x14ac:dyDescent="0.35">
      <c r="A36" s="201" t="s">
        <v>2882</v>
      </c>
      <c r="B36" s="188" t="s">
        <v>2983</v>
      </c>
      <c r="C36" s="189" t="s">
        <v>2984</v>
      </c>
      <c r="D36" s="191" t="s">
        <v>2985</v>
      </c>
      <c r="E36" s="193" t="str">
        <f>IF(COUNTIF(F36:AS36,"&lt;&gt;")=0,"",SUMPRODUCT(((Recommendations[ImplStatus]="Implemented")+(Recommendations[ImplStatus]="Compensated"))*ISNUMBER(MATCH(Recommendations[Id],F36:AS36,0)))/COUNTIF(F36:AS36,"&lt;&gt;"))</f>
        <v/>
      </c>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204"/>
    </row>
    <row r="37" spans="1:45" ht="60" customHeight="1" x14ac:dyDescent="0.35">
      <c r="A37" s="201" t="s">
        <v>2882</v>
      </c>
      <c r="B37" s="188" t="s">
        <v>2986</v>
      </c>
      <c r="C37" s="189" t="s">
        <v>2987</v>
      </c>
      <c r="D37" s="191" t="s">
        <v>2988</v>
      </c>
      <c r="E37" s="193" t="str">
        <f>IF(COUNTIF(F37:AS37,"&lt;&gt;")=0,"",SUMPRODUCT(((Recommendations[ImplStatus]="Implemented")+(Recommendations[ImplStatus]="Compensated"))*ISNUMBER(MATCH(Recommendations[Id],F37:AS37,0)))/COUNTIF(F37:AS37,"&lt;&gt;"))</f>
        <v/>
      </c>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204"/>
    </row>
    <row r="38" spans="1:45" ht="60" customHeight="1" x14ac:dyDescent="0.35">
      <c r="A38" s="201" t="s">
        <v>2882</v>
      </c>
      <c r="B38" s="188" t="s">
        <v>2989</v>
      </c>
      <c r="C38" s="189" t="s">
        <v>2990</v>
      </c>
      <c r="D38" s="191" t="s">
        <v>2991</v>
      </c>
      <c r="E38" s="193" t="str">
        <f>IF(COUNTIF(F38:AS38,"&lt;&gt;")=0,"",SUMPRODUCT(((Recommendations[ImplStatus]="Implemented")+(Recommendations[ImplStatus]="Compensated"))*ISNUMBER(MATCH(Recommendations[Id],F38:AS38,0)))/COUNTIF(F38:AS38,"&lt;&gt;"))</f>
        <v/>
      </c>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204"/>
    </row>
    <row r="39" spans="1:45" ht="60" customHeight="1" x14ac:dyDescent="0.35">
      <c r="A39" s="201" t="s">
        <v>2882</v>
      </c>
      <c r="B39" s="188" t="s">
        <v>2992</v>
      </c>
      <c r="C39" s="189" t="s">
        <v>2993</v>
      </c>
      <c r="D39" s="191" t="s">
        <v>2994</v>
      </c>
      <c r="E39" s="193" t="str">
        <f>IF(COUNTIF(F39:AS39,"&lt;&gt;")=0,"",SUMPRODUCT(((Recommendations[ImplStatus]="Implemented")+(Recommendations[ImplStatus]="Compensated"))*ISNUMBER(MATCH(Recommendations[Id],F39:AS39,0)))/COUNTIF(F39:AS39,"&lt;&gt;"))</f>
        <v/>
      </c>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204"/>
    </row>
    <row r="40" spans="1:45" ht="60" customHeight="1" outlineLevel="1" x14ac:dyDescent="0.35">
      <c r="A40" s="200" t="s">
        <v>2995</v>
      </c>
      <c r="B40" s="187" t="s">
        <v>2996</v>
      </c>
      <c r="C40" s="186"/>
      <c r="D40" s="190"/>
      <c r="E40" s="192" t="str">
        <f>IF(COUNTIF(F40:AS40,"&lt;&gt;")=0,"",SUMPRODUCT(((Recommendations[ImplStatus]="Implemented")+(Recommendations[ImplStatus]="Compensated"))*ISNUMBER(MATCH(Recommendations[Id],F40:AS40,0)))/COUNTIF(F40:AS40,"&lt;&gt;"))</f>
        <v/>
      </c>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c r="AG40" s="186"/>
      <c r="AH40" s="186"/>
      <c r="AI40" s="186"/>
      <c r="AJ40" s="186"/>
      <c r="AK40" s="186"/>
      <c r="AL40" s="186"/>
      <c r="AM40" s="186"/>
      <c r="AN40" s="186"/>
      <c r="AO40" s="186"/>
      <c r="AP40" s="186"/>
      <c r="AQ40" s="186"/>
      <c r="AR40" s="186"/>
      <c r="AS40" s="203"/>
    </row>
    <row r="41" spans="1:45" ht="60" customHeight="1" x14ac:dyDescent="0.35">
      <c r="A41" s="201" t="s">
        <v>2995</v>
      </c>
      <c r="B41" s="188" t="s">
        <v>2997</v>
      </c>
      <c r="C41" s="189" t="s">
        <v>2998</v>
      </c>
      <c r="D41" s="191" t="s">
        <v>2999</v>
      </c>
      <c r="E41" s="193" t="str">
        <f>IF(COUNTIF(F41:AS41,"&lt;&gt;")=0,"",SUMPRODUCT(((Recommendations[ImplStatus]="Implemented")+(Recommendations[ImplStatus]="Compensated"))*ISNUMBER(MATCH(Recommendations[Id],F41:AS41,0)))/COUNTIF(F41:AS41,"&lt;&gt;"))</f>
        <v/>
      </c>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204"/>
    </row>
    <row r="42" spans="1:45" ht="60" customHeight="1" x14ac:dyDescent="0.35">
      <c r="A42" s="201" t="s">
        <v>2995</v>
      </c>
      <c r="B42" s="188" t="s">
        <v>3000</v>
      </c>
      <c r="C42" s="189" t="s">
        <v>3001</v>
      </c>
      <c r="D42" s="191" t="s">
        <v>3002</v>
      </c>
      <c r="E42" s="193" t="str">
        <f>IF(COUNTIF(F42:AS42,"&lt;&gt;")=0,"",SUMPRODUCT(((Recommendations[ImplStatus]="Implemented")+(Recommendations[ImplStatus]="Compensated"))*ISNUMBER(MATCH(Recommendations[Id],F42:AS42,0)))/COUNTIF(F42:AS42,"&lt;&gt;"))</f>
        <v/>
      </c>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204"/>
    </row>
    <row r="43" spans="1:45" ht="60" customHeight="1" x14ac:dyDescent="0.35">
      <c r="A43" s="201" t="s">
        <v>2995</v>
      </c>
      <c r="B43" s="188" t="s">
        <v>3003</v>
      </c>
      <c r="C43" s="189" t="s">
        <v>3004</v>
      </c>
      <c r="D43" s="191" t="s">
        <v>3005</v>
      </c>
      <c r="E43" s="193" t="str">
        <f>IF(COUNTIF(F43:AS43,"&lt;&gt;")=0,"",SUMPRODUCT(((Recommendations[ImplStatus]="Implemented")+(Recommendations[ImplStatus]="Compensated"))*ISNUMBER(MATCH(Recommendations[Id],F43:AS43,0)))/COUNTIF(F43:AS43,"&lt;&gt;"))</f>
        <v/>
      </c>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204"/>
    </row>
    <row r="44" spans="1:45" ht="60" customHeight="1" x14ac:dyDescent="0.35">
      <c r="A44" s="201" t="s">
        <v>2995</v>
      </c>
      <c r="B44" s="188" t="s">
        <v>3006</v>
      </c>
      <c r="C44" s="189" t="s">
        <v>3007</v>
      </c>
      <c r="D44" s="191" t="s">
        <v>3008</v>
      </c>
      <c r="E44" s="193" t="str">
        <f>IF(COUNTIF(F44:AS44,"&lt;&gt;")=0,"",SUMPRODUCT(((Recommendations[ImplStatus]="Implemented")+(Recommendations[ImplStatus]="Compensated"))*ISNUMBER(MATCH(Recommendations[Id],F44:AS44,0)))/COUNTIF(F44:AS44,"&lt;&gt;"))</f>
        <v/>
      </c>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204"/>
    </row>
    <row r="45" spans="1:45" ht="60" customHeight="1" x14ac:dyDescent="0.35">
      <c r="A45" s="201" t="s">
        <v>2995</v>
      </c>
      <c r="B45" s="188" t="s">
        <v>3009</v>
      </c>
      <c r="C45" s="189" t="s">
        <v>3010</v>
      </c>
      <c r="D45" s="191" t="s">
        <v>3011</v>
      </c>
      <c r="E45" s="193" t="str">
        <f>IF(COUNTIF(F45:AS45,"&lt;&gt;")=0,"",SUMPRODUCT(((Recommendations[ImplStatus]="Implemented")+(Recommendations[ImplStatus]="Compensated"))*ISNUMBER(MATCH(Recommendations[Id],F45:AS45,0)))/COUNTIF(F45:AS45,"&lt;&gt;"))</f>
        <v/>
      </c>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204"/>
    </row>
    <row r="46" spans="1:45" ht="60" customHeight="1" x14ac:dyDescent="0.35">
      <c r="A46" s="201" t="s">
        <v>2995</v>
      </c>
      <c r="B46" s="188" t="s">
        <v>3012</v>
      </c>
      <c r="C46" s="189" t="s">
        <v>3013</v>
      </c>
      <c r="D46" s="191" t="s">
        <v>3014</v>
      </c>
      <c r="E46" s="193" t="str">
        <f>IF(COUNTIF(F46:AS46,"&lt;&gt;")=0,"",SUMPRODUCT(((Recommendations[ImplStatus]="Implemented")+(Recommendations[ImplStatus]="Compensated"))*ISNUMBER(MATCH(Recommendations[Id],F46:AS46,0)))/COUNTIF(F46:AS46,"&lt;&gt;"))</f>
        <v/>
      </c>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204"/>
    </row>
    <row r="47" spans="1:45" ht="60" customHeight="1" x14ac:dyDescent="0.35">
      <c r="A47" s="201" t="s">
        <v>2995</v>
      </c>
      <c r="B47" s="188" t="s">
        <v>3015</v>
      </c>
      <c r="C47" s="189" t="s">
        <v>3016</v>
      </c>
      <c r="D47" s="191" t="s">
        <v>3017</v>
      </c>
      <c r="E47" s="193" t="str">
        <f>IF(COUNTIF(F47:AS47,"&lt;&gt;")=0,"",SUMPRODUCT(((Recommendations[ImplStatus]="Implemented")+(Recommendations[ImplStatus]="Compensated"))*ISNUMBER(MATCH(Recommendations[Id],F47:AS47,0)))/COUNTIF(F47:AS47,"&lt;&gt;"))</f>
        <v/>
      </c>
      <c r="F47" s="194"/>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204"/>
    </row>
    <row r="48" spans="1:45" ht="60" customHeight="1" x14ac:dyDescent="0.35">
      <c r="A48" s="201" t="s">
        <v>2995</v>
      </c>
      <c r="B48" s="188" t="s">
        <v>3018</v>
      </c>
      <c r="C48" s="189" t="s">
        <v>3019</v>
      </c>
      <c r="D48" s="191" t="s">
        <v>3020</v>
      </c>
      <c r="E48" s="193" t="str">
        <f>IF(COUNTIF(F48:AS48,"&lt;&gt;")=0,"",SUMPRODUCT(((Recommendations[ImplStatus]="Implemented")+(Recommendations[ImplStatus]="Compensated"))*ISNUMBER(MATCH(Recommendations[Id],F48:AS48,0)))/COUNTIF(F48:AS48,"&lt;&gt;"))</f>
        <v/>
      </c>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204"/>
    </row>
    <row r="49" spans="1:45" ht="60" customHeight="1" outlineLevel="1" x14ac:dyDescent="0.35">
      <c r="A49" s="200" t="s">
        <v>3021</v>
      </c>
      <c r="B49" s="187" t="s">
        <v>3022</v>
      </c>
      <c r="C49" s="186"/>
      <c r="D49" s="190"/>
      <c r="E49" s="192" t="str">
        <f>IF(COUNTIF(F49:AS49,"&lt;&gt;")=0,"",SUMPRODUCT(((Recommendations[ImplStatus]="Implemented")+(Recommendations[ImplStatus]="Compensated"))*ISNUMBER(MATCH(Recommendations[Id],F49:AS49,0)))/COUNTIF(F49:AS49,"&lt;&gt;"))</f>
        <v/>
      </c>
      <c r="F49" s="186"/>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203"/>
    </row>
    <row r="50" spans="1:45" ht="60" customHeight="1" x14ac:dyDescent="0.35">
      <c r="A50" s="201" t="s">
        <v>3021</v>
      </c>
      <c r="B50" s="188" t="s">
        <v>3023</v>
      </c>
      <c r="C50" s="189" t="s">
        <v>3024</v>
      </c>
      <c r="D50" s="191" t="s">
        <v>3025</v>
      </c>
      <c r="E50" s="193" t="str">
        <f>IF(COUNTIF(F50:AS50,"&lt;&gt;")=0,"",SUMPRODUCT(((Recommendations[ImplStatus]="Implemented")+(Recommendations[ImplStatus]="Compensated"))*ISNUMBER(MATCH(Recommendations[Id],F50:AS50,0)))/COUNTIF(F50:AS50,"&lt;&gt;"))</f>
        <v/>
      </c>
      <c r="F50" s="194"/>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204"/>
    </row>
    <row r="51" spans="1:45" ht="60" customHeight="1" x14ac:dyDescent="0.35">
      <c r="A51" s="201" t="s">
        <v>3021</v>
      </c>
      <c r="B51" s="188" t="s">
        <v>3026</v>
      </c>
      <c r="C51" s="189" t="s">
        <v>3027</v>
      </c>
      <c r="D51" s="191" t="s">
        <v>3028</v>
      </c>
      <c r="E51" s="193" t="str">
        <f>IF(COUNTIF(F51:AS51,"&lt;&gt;")=0,"",SUMPRODUCT(((Recommendations[ImplStatus]="Implemented")+(Recommendations[ImplStatus]="Compensated"))*ISNUMBER(MATCH(Recommendations[Id],F51:AS51,0)))/COUNTIF(F51:AS51,"&lt;&gt;"))</f>
        <v/>
      </c>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c r="AH51" s="194"/>
      <c r="AI51" s="194"/>
      <c r="AJ51" s="194"/>
      <c r="AK51" s="194"/>
      <c r="AL51" s="194"/>
      <c r="AM51" s="194"/>
      <c r="AN51" s="194"/>
      <c r="AO51" s="194"/>
      <c r="AP51" s="194"/>
      <c r="AQ51" s="194"/>
      <c r="AR51" s="194"/>
      <c r="AS51" s="204"/>
    </row>
    <row r="52" spans="1:45" ht="60" customHeight="1" x14ac:dyDescent="0.35">
      <c r="A52" s="201" t="s">
        <v>3021</v>
      </c>
      <c r="B52" s="188" t="s">
        <v>3029</v>
      </c>
      <c r="C52" s="189" t="s">
        <v>3030</v>
      </c>
      <c r="D52" s="191" t="s">
        <v>3031</v>
      </c>
      <c r="E52" s="193" t="str">
        <f>IF(COUNTIF(F52:AS52,"&lt;&gt;")=0,"",SUMPRODUCT(((Recommendations[ImplStatus]="Implemented")+(Recommendations[ImplStatus]="Compensated"))*ISNUMBER(MATCH(Recommendations[Id],F52:AS52,0)))/COUNTIF(F52:AS52,"&lt;&gt;"))</f>
        <v/>
      </c>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204"/>
    </row>
    <row r="53" spans="1:45" ht="60" customHeight="1" x14ac:dyDescent="0.35">
      <c r="A53" s="201" t="s">
        <v>3021</v>
      </c>
      <c r="B53" s="188" t="s">
        <v>3032</v>
      </c>
      <c r="C53" s="189" t="s">
        <v>3033</v>
      </c>
      <c r="D53" s="191" t="s">
        <v>3034</v>
      </c>
      <c r="E53" s="193" t="str">
        <f>IF(COUNTIF(F53:AS53,"&lt;&gt;")=0,"",SUMPRODUCT(((Recommendations[ImplStatus]="Implemented")+(Recommendations[ImplStatus]="Compensated"))*ISNUMBER(MATCH(Recommendations[Id],F53:AS53,0)))/COUNTIF(F53:AS53,"&lt;&gt;"))</f>
        <v/>
      </c>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204"/>
    </row>
    <row r="54" spans="1:45" ht="60" customHeight="1" x14ac:dyDescent="0.35">
      <c r="A54" s="201" t="s">
        <v>3021</v>
      </c>
      <c r="B54" s="188" t="s">
        <v>3035</v>
      </c>
      <c r="C54" s="189" t="s">
        <v>3036</v>
      </c>
      <c r="D54" s="191" t="s">
        <v>3037</v>
      </c>
      <c r="E54" s="193" t="str">
        <f>IF(COUNTIF(F54:AS54,"&lt;&gt;")=0,"",SUMPRODUCT(((Recommendations[ImplStatus]="Implemented")+(Recommendations[ImplStatus]="Compensated"))*ISNUMBER(MATCH(Recommendations[Id],F54:AS54,0)))/COUNTIF(F54:AS54,"&lt;&gt;"))</f>
        <v/>
      </c>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204"/>
    </row>
    <row r="55" spans="1:45" ht="60" customHeight="1" x14ac:dyDescent="0.35">
      <c r="A55" s="201" t="s">
        <v>3021</v>
      </c>
      <c r="B55" s="188" t="s">
        <v>3038</v>
      </c>
      <c r="C55" s="189" t="s">
        <v>3039</v>
      </c>
      <c r="D55" s="191" t="s">
        <v>3040</v>
      </c>
      <c r="E55" s="193" t="str">
        <f>IF(COUNTIF(F55:AS55,"&lt;&gt;")=0,"",SUMPRODUCT(((Recommendations[ImplStatus]="Implemented")+(Recommendations[ImplStatus]="Compensated"))*ISNUMBER(MATCH(Recommendations[Id],F55:AS55,0)))/COUNTIF(F55:AS55,"&lt;&gt;"))</f>
        <v/>
      </c>
      <c r="F55" s="194"/>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204"/>
    </row>
    <row r="56" spans="1:45" ht="60" customHeight="1" x14ac:dyDescent="0.35">
      <c r="A56" s="201" t="s">
        <v>3021</v>
      </c>
      <c r="B56" s="188" t="s">
        <v>3041</v>
      </c>
      <c r="C56" s="189" t="s">
        <v>3042</v>
      </c>
      <c r="D56" s="191" t="s">
        <v>3043</v>
      </c>
      <c r="E56" s="193" t="str">
        <f>IF(COUNTIF(F56:AS56,"&lt;&gt;")=0,"",SUMPRODUCT(((Recommendations[ImplStatus]="Implemented")+(Recommendations[ImplStatus]="Compensated"))*ISNUMBER(MATCH(Recommendations[Id],F56:AS56,0)))/COUNTIF(F56:AS56,"&lt;&gt;"))</f>
        <v/>
      </c>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204"/>
    </row>
    <row r="57" spans="1:45" ht="60" customHeight="1" x14ac:dyDescent="0.35">
      <c r="A57" s="201" t="s">
        <v>3021</v>
      </c>
      <c r="B57" s="188" t="s">
        <v>3044</v>
      </c>
      <c r="C57" s="189" t="s">
        <v>3045</v>
      </c>
      <c r="D57" s="191" t="s">
        <v>3046</v>
      </c>
      <c r="E57" s="193" t="str">
        <f>IF(COUNTIF(F57:AS57,"&lt;&gt;")=0,"",SUMPRODUCT(((Recommendations[ImplStatus]="Implemented")+(Recommendations[ImplStatus]="Compensated"))*ISNUMBER(MATCH(Recommendations[Id],F57:AS57,0)))/COUNTIF(F57:AS57,"&lt;&gt;"))</f>
        <v/>
      </c>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204"/>
    </row>
    <row r="58" spans="1:45" ht="60" customHeight="1" x14ac:dyDescent="0.35">
      <c r="A58" s="201" t="s">
        <v>3021</v>
      </c>
      <c r="B58" s="188" t="s">
        <v>3047</v>
      </c>
      <c r="C58" s="189" t="s">
        <v>3048</v>
      </c>
      <c r="D58" s="191" t="s">
        <v>3049</v>
      </c>
      <c r="E58" s="193" t="str">
        <f>IF(COUNTIF(F58:AS58,"&lt;&gt;")=0,"",SUMPRODUCT(((Recommendations[ImplStatus]="Implemented")+(Recommendations[ImplStatus]="Compensated"))*ISNUMBER(MATCH(Recommendations[Id],F58:AS58,0)))/COUNTIF(F58:AS58,"&lt;&gt;"))</f>
        <v/>
      </c>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204"/>
    </row>
    <row r="59" spans="1:45" ht="60" customHeight="1" x14ac:dyDescent="0.35">
      <c r="A59" s="201" t="s">
        <v>3021</v>
      </c>
      <c r="B59" s="188" t="s">
        <v>3050</v>
      </c>
      <c r="C59" s="189" t="s">
        <v>3051</v>
      </c>
      <c r="D59" s="191" t="s">
        <v>3052</v>
      </c>
      <c r="E59" s="193" t="str">
        <f>IF(COUNTIF(F59:AS59,"&lt;&gt;")=0,"",SUMPRODUCT(((Recommendations[ImplStatus]="Implemented")+(Recommendations[ImplStatus]="Compensated"))*ISNUMBER(MATCH(Recommendations[Id],F59:AS59,0)))/COUNTIF(F59:AS59,"&lt;&gt;"))</f>
        <v/>
      </c>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204"/>
    </row>
    <row r="60" spans="1:45" ht="60" customHeight="1" x14ac:dyDescent="0.35">
      <c r="A60" s="201" t="s">
        <v>3021</v>
      </c>
      <c r="B60" s="188" t="s">
        <v>3053</v>
      </c>
      <c r="C60" s="189" t="s">
        <v>3054</v>
      </c>
      <c r="D60" s="191" t="s">
        <v>3055</v>
      </c>
      <c r="E60" s="193" t="str">
        <f>IF(COUNTIF(F60:AS60,"&lt;&gt;")=0,"",SUMPRODUCT(((Recommendations[ImplStatus]="Implemented")+(Recommendations[ImplStatus]="Compensated"))*ISNUMBER(MATCH(Recommendations[Id],F60:AS60,0)))/COUNTIF(F60:AS60,"&lt;&gt;"))</f>
        <v/>
      </c>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204"/>
    </row>
    <row r="61" spans="1:45" ht="60" customHeight="1" x14ac:dyDescent="0.35">
      <c r="A61" s="201" t="s">
        <v>3021</v>
      </c>
      <c r="B61" s="188" t="s">
        <v>3056</v>
      </c>
      <c r="C61" s="189" t="s">
        <v>3057</v>
      </c>
      <c r="D61" s="191" t="s">
        <v>3058</v>
      </c>
      <c r="E61" s="193" t="str">
        <f>IF(COUNTIF(F61:AS61,"&lt;&gt;")=0,"",SUMPRODUCT(((Recommendations[ImplStatus]="Implemented")+(Recommendations[ImplStatus]="Compensated"))*ISNUMBER(MATCH(Recommendations[Id],F61:AS61,0)))/COUNTIF(F61:AS61,"&lt;&gt;"))</f>
        <v/>
      </c>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204"/>
    </row>
    <row r="62" spans="1:45" ht="60" customHeight="1" x14ac:dyDescent="0.35">
      <c r="A62" s="201" t="s">
        <v>3021</v>
      </c>
      <c r="B62" s="188" t="s">
        <v>3059</v>
      </c>
      <c r="C62" s="189" t="s">
        <v>3060</v>
      </c>
      <c r="D62" s="191" t="s">
        <v>3061</v>
      </c>
      <c r="E62" s="193" t="str">
        <f>IF(COUNTIF(F62:AS62,"&lt;&gt;")=0,"",SUMPRODUCT(((Recommendations[ImplStatus]="Implemented")+(Recommendations[ImplStatus]="Compensated"))*ISNUMBER(MATCH(Recommendations[Id],F62:AS62,0)))/COUNTIF(F62:AS62,"&lt;&gt;"))</f>
        <v/>
      </c>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204"/>
    </row>
    <row r="63" spans="1:45" ht="60" customHeight="1" x14ac:dyDescent="0.35">
      <c r="A63" s="201" t="s">
        <v>3021</v>
      </c>
      <c r="B63" s="188" t="s">
        <v>3062</v>
      </c>
      <c r="C63" s="189" t="s">
        <v>3063</v>
      </c>
      <c r="D63" s="191" t="s">
        <v>3064</v>
      </c>
      <c r="E63" s="193" t="str">
        <f>IF(COUNTIF(F63:AS63,"&lt;&gt;")=0,"",SUMPRODUCT(((Recommendations[ImplStatus]="Implemented")+(Recommendations[ImplStatus]="Compensated"))*ISNUMBER(MATCH(Recommendations[Id],F63:AS63,0)))/COUNTIF(F63:AS63,"&lt;&gt;"))</f>
        <v/>
      </c>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204"/>
    </row>
    <row r="64" spans="1:45" ht="60" customHeight="1" outlineLevel="1" x14ac:dyDescent="0.35">
      <c r="A64" s="200" t="s">
        <v>3065</v>
      </c>
      <c r="B64" s="187" t="s">
        <v>3066</v>
      </c>
      <c r="C64" s="186"/>
      <c r="D64" s="190"/>
      <c r="E64" s="192" t="str">
        <f>IF(COUNTIF(F64:AS64,"&lt;&gt;")=0,"",SUMPRODUCT(((Recommendations[ImplStatus]="Implemented")+(Recommendations[ImplStatus]="Compensated"))*ISNUMBER(MATCH(Recommendations[Id],F64:AS64,0)))/COUNTIF(F64:AS64,"&lt;&gt;"))</f>
        <v/>
      </c>
      <c r="F64" s="186"/>
      <c r="G64" s="186"/>
      <c r="H64" s="18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203"/>
    </row>
    <row r="65" spans="1:45" ht="60" customHeight="1" x14ac:dyDescent="0.35">
      <c r="A65" s="201" t="s">
        <v>3065</v>
      </c>
      <c r="B65" s="188" t="s">
        <v>3067</v>
      </c>
      <c r="C65" s="189" t="s">
        <v>3068</v>
      </c>
      <c r="D65" s="191" t="s">
        <v>3069</v>
      </c>
      <c r="E65" s="193" t="str">
        <f>IF(COUNTIF(F65:AS65,"&lt;&gt;")=0,"",SUMPRODUCT(((Recommendations[ImplStatus]="Implemented")+(Recommendations[ImplStatus]="Compensated"))*ISNUMBER(MATCH(Recommendations[Id],F65:AS65,0)))/COUNTIF(F65:AS65,"&lt;&gt;"))</f>
        <v/>
      </c>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204"/>
    </row>
    <row r="66" spans="1:45" ht="60" customHeight="1" x14ac:dyDescent="0.35">
      <c r="A66" s="201" t="s">
        <v>3065</v>
      </c>
      <c r="B66" s="188" t="s">
        <v>3070</v>
      </c>
      <c r="C66" s="189" t="s">
        <v>3071</v>
      </c>
      <c r="D66" s="191" t="s">
        <v>3072</v>
      </c>
      <c r="E66" s="193" t="str">
        <f>IF(COUNTIF(F66:AS66,"&lt;&gt;")=0,"",SUMPRODUCT(((Recommendations[ImplStatus]="Implemented")+(Recommendations[ImplStatus]="Compensated"))*ISNUMBER(MATCH(Recommendations[Id],F66:AS66,0)))/COUNTIF(F66:AS66,"&lt;&gt;"))</f>
        <v/>
      </c>
      <c r="F66" s="194"/>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204"/>
    </row>
    <row r="67" spans="1:45" ht="60" customHeight="1" x14ac:dyDescent="0.35">
      <c r="A67" s="201" t="s">
        <v>3065</v>
      </c>
      <c r="B67" s="188" t="s">
        <v>3073</v>
      </c>
      <c r="C67" s="189" t="s">
        <v>3074</v>
      </c>
      <c r="D67" s="191" t="s">
        <v>3075</v>
      </c>
      <c r="E67" s="193" t="str">
        <f>IF(COUNTIF(F67:AS67,"&lt;&gt;")=0,"",SUMPRODUCT(((Recommendations[ImplStatus]="Implemented")+(Recommendations[ImplStatus]="Compensated"))*ISNUMBER(MATCH(Recommendations[Id],F67:AS67,0)))/COUNTIF(F67:AS67,"&lt;&gt;"))</f>
        <v/>
      </c>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204"/>
    </row>
    <row r="68" spans="1:45" ht="60" customHeight="1" x14ac:dyDescent="0.35">
      <c r="A68" s="201" t="s">
        <v>3065</v>
      </c>
      <c r="B68" s="188" t="s">
        <v>3076</v>
      </c>
      <c r="C68" s="189" t="s">
        <v>3077</v>
      </c>
      <c r="D68" s="191" t="s">
        <v>3078</v>
      </c>
      <c r="E68" s="193" t="str">
        <f>IF(COUNTIF(F68:AS68,"&lt;&gt;")=0,"",SUMPRODUCT(((Recommendations[ImplStatus]="Implemented")+(Recommendations[ImplStatus]="Compensated"))*ISNUMBER(MATCH(Recommendations[Id],F68:AS68,0)))/COUNTIF(F68:AS68,"&lt;&gt;"))</f>
        <v/>
      </c>
      <c r="F68" s="194"/>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204"/>
    </row>
    <row r="69" spans="1:45" ht="60" customHeight="1" x14ac:dyDescent="0.35">
      <c r="A69" s="201" t="s">
        <v>3065</v>
      </c>
      <c r="B69" s="188" t="s">
        <v>3079</v>
      </c>
      <c r="C69" s="189" t="s">
        <v>3080</v>
      </c>
      <c r="D69" s="191" t="s">
        <v>3081</v>
      </c>
      <c r="E69" s="193" t="str">
        <f>IF(COUNTIF(F69:AS69,"&lt;&gt;")=0,"",SUMPRODUCT(((Recommendations[ImplStatus]="Implemented")+(Recommendations[ImplStatus]="Compensated"))*ISNUMBER(MATCH(Recommendations[Id],F69:AS69,0)))/COUNTIF(F69:AS69,"&lt;&gt;"))</f>
        <v/>
      </c>
      <c r="F69" s="194"/>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204"/>
    </row>
    <row r="70" spans="1:45" ht="60" customHeight="1" x14ac:dyDescent="0.35">
      <c r="A70" s="201" t="s">
        <v>3065</v>
      </c>
      <c r="B70" s="188" t="s">
        <v>3082</v>
      </c>
      <c r="C70" s="189" t="s">
        <v>3083</v>
      </c>
      <c r="D70" s="191" t="s">
        <v>3084</v>
      </c>
      <c r="E70" s="193" t="str">
        <f>IF(COUNTIF(F70:AS70,"&lt;&gt;")=0,"",SUMPRODUCT(((Recommendations[ImplStatus]="Implemented")+(Recommendations[ImplStatus]="Compensated"))*ISNUMBER(MATCH(Recommendations[Id],F70:AS70,0)))/COUNTIF(F70:AS70,"&lt;&gt;"))</f>
        <v/>
      </c>
      <c r="F70" s="194"/>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204"/>
    </row>
    <row r="71" spans="1:45" ht="60" customHeight="1" x14ac:dyDescent="0.35">
      <c r="A71" s="201" t="s">
        <v>3065</v>
      </c>
      <c r="B71" s="188" t="s">
        <v>3085</v>
      </c>
      <c r="C71" s="189" t="s">
        <v>3086</v>
      </c>
      <c r="D71" s="191" t="s">
        <v>3087</v>
      </c>
      <c r="E71" s="193" t="str">
        <f>IF(COUNTIF(F71:AS71,"&lt;&gt;")=0,"",SUMPRODUCT(((Recommendations[ImplStatus]="Implemented")+(Recommendations[ImplStatus]="Compensated"))*ISNUMBER(MATCH(Recommendations[Id],F71:AS71,0)))/COUNTIF(F71:AS71,"&lt;&gt;"))</f>
        <v/>
      </c>
      <c r="F71" s="194"/>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204"/>
    </row>
    <row r="72" spans="1:45" ht="60" customHeight="1" x14ac:dyDescent="0.35">
      <c r="A72" s="201" t="s">
        <v>3065</v>
      </c>
      <c r="B72" s="188" t="s">
        <v>3088</v>
      </c>
      <c r="C72" s="189" t="s">
        <v>3089</v>
      </c>
      <c r="D72" s="191" t="s">
        <v>3090</v>
      </c>
      <c r="E72" s="193" t="str">
        <f>IF(COUNTIF(F72:AS72,"&lt;&gt;")=0,"",SUMPRODUCT(((Recommendations[ImplStatus]="Implemented")+(Recommendations[ImplStatus]="Compensated"))*ISNUMBER(MATCH(Recommendations[Id],F72:AS72,0)))/COUNTIF(F72:AS72,"&lt;&gt;"))</f>
        <v/>
      </c>
      <c r="F72" s="194"/>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204"/>
    </row>
    <row r="73" spans="1:45" ht="60" customHeight="1" x14ac:dyDescent="0.35">
      <c r="A73" s="201" t="s">
        <v>3065</v>
      </c>
      <c r="B73" s="188" t="s">
        <v>3091</v>
      </c>
      <c r="C73" s="189" t="s">
        <v>3092</v>
      </c>
      <c r="D73" s="191" t="s">
        <v>3093</v>
      </c>
      <c r="E73" s="193" t="str">
        <f>IF(COUNTIF(F73:AS73,"&lt;&gt;")=0,"",SUMPRODUCT(((Recommendations[ImplStatus]="Implemented")+(Recommendations[ImplStatus]="Compensated"))*ISNUMBER(MATCH(Recommendations[Id],F73:AS73,0)))/COUNTIF(F73:AS73,"&lt;&gt;"))</f>
        <v/>
      </c>
      <c r="F73" s="194"/>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204"/>
    </row>
    <row r="74" spans="1:45" ht="60" customHeight="1" x14ac:dyDescent="0.35">
      <c r="A74" s="201" t="s">
        <v>3065</v>
      </c>
      <c r="B74" s="188" t="s">
        <v>3094</v>
      </c>
      <c r="C74" s="189" t="s">
        <v>3095</v>
      </c>
      <c r="D74" s="191" t="s">
        <v>3096</v>
      </c>
      <c r="E74" s="193" t="str">
        <f>IF(COUNTIF(F74:AS74,"&lt;&gt;")=0,"",SUMPRODUCT(((Recommendations[ImplStatus]="Implemented")+(Recommendations[ImplStatus]="Compensated"))*ISNUMBER(MATCH(Recommendations[Id],F74:AS74,0)))/COUNTIF(F74:AS74,"&lt;&gt;"))</f>
        <v/>
      </c>
      <c r="F74" s="194"/>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204"/>
    </row>
    <row r="75" spans="1:45" ht="60" customHeight="1" x14ac:dyDescent="0.35">
      <c r="A75" s="201" t="s">
        <v>3065</v>
      </c>
      <c r="B75" s="188" t="s">
        <v>3097</v>
      </c>
      <c r="C75" s="189" t="s">
        <v>3098</v>
      </c>
      <c r="D75" s="191" t="s">
        <v>3099</v>
      </c>
      <c r="E75" s="193" t="str">
        <f>IF(COUNTIF(F75:AS75,"&lt;&gt;")=0,"",SUMPRODUCT(((Recommendations[ImplStatus]="Implemented")+(Recommendations[ImplStatus]="Compensated"))*ISNUMBER(MATCH(Recommendations[Id],F75:AS75,0)))/COUNTIF(F75:AS75,"&lt;&gt;"))</f>
        <v/>
      </c>
      <c r="F75" s="194"/>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204"/>
    </row>
    <row r="76" spans="1:45" ht="60" customHeight="1" x14ac:dyDescent="0.35">
      <c r="A76" s="201" t="s">
        <v>3065</v>
      </c>
      <c r="B76" s="188" t="s">
        <v>3100</v>
      </c>
      <c r="C76" s="189" t="s">
        <v>3101</v>
      </c>
      <c r="D76" s="191" t="s">
        <v>3102</v>
      </c>
      <c r="E76" s="193" t="str">
        <f>IF(COUNTIF(F76:AS76,"&lt;&gt;")=0,"",SUMPRODUCT(((Recommendations[ImplStatus]="Implemented")+(Recommendations[ImplStatus]="Compensated"))*ISNUMBER(MATCH(Recommendations[Id],F76:AS76,0)))/COUNTIF(F76:AS76,"&lt;&gt;"))</f>
        <v/>
      </c>
      <c r="F76" s="194"/>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204"/>
    </row>
    <row r="77" spans="1:45" ht="60" customHeight="1" x14ac:dyDescent="0.35">
      <c r="A77" s="201" t="s">
        <v>3065</v>
      </c>
      <c r="B77" s="188" t="s">
        <v>3103</v>
      </c>
      <c r="C77" s="189" t="s">
        <v>3104</v>
      </c>
      <c r="D77" s="191" t="s">
        <v>3105</v>
      </c>
      <c r="E77" s="193" t="str">
        <f>IF(COUNTIF(F77:AS77,"&lt;&gt;")=0,"",SUMPRODUCT(((Recommendations[ImplStatus]="Implemented")+(Recommendations[ImplStatus]="Compensated"))*ISNUMBER(MATCH(Recommendations[Id],F77:AS77,0)))/COUNTIF(F77:AS77,"&lt;&gt;"))</f>
        <v/>
      </c>
      <c r="F77" s="194"/>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204"/>
    </row>
    <row r="78" spans="1:45" ht="60" customHeight="1" x14ac:dyDescent="0.35">
      <c r="A78" s="201" t="s">
        <v>3065</v>
      </c>
      <c r="B78" s="188" t="s">
        <v>3106</v>
      </c>
      <c r="C78" s="189" t="s">
        <v>3107</v>
      </c>
      <c r="D78" s="191" t="s">
        <v>3108</v>
      </c>
      <c r="E78" s="193" t="str">
        <f>IF(COUNTIF(F78:AS78,"&lt;&gt;")=0,"",SUMPRODUCT(((Recommendations[ImplStatus]="Implemented")+(Recommendations[ImplStatus]="Compensated"))*ISNUMBER(MATCH(Recommendations[Id],F78:AS78,0)))/COUNTIF(F78:AS78,"&lt;&gt;"))</f>
        <v/>
      </c>
      <c r="F78" s="194"/>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204"/>
    </row>
    <row r="79" spans="1:45" ht="60" customHeight="1" x14ac:dyDescent="0.35">
      <c r="A79" s="201" t="s">
        <v>3065</v>
      </c>
      <c r="B79" s="188" t="s">
        <v>3109</v>
      </c>
      <c r="C79" s="189" t="s">
        <v>3110</v>
      </c>
      <c r="D79" s="191" t="s">
        <v>3111</v>
      </c>
      <c r="E79" s="193" t="str">
        <f>IF(COUNTIF(F79:AS79,"&lt;&gt;")=0,"",SUMPRODUCT(((Recommendations[ImplStatus]="Implemented")+(Recommendations[ImplStatus]="Compensated"))*ISNUMBER(MATCH(Recommendations[Id],F79:AS79,0)))/COUNTIF(F79:AS79,"&lt;&gt;"))</f>
        <v/>
      </c>
      <c r="F79" s="194"/>
      <c r="G79" s="19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c r="AH79" s="194"/>
      <c r="AI79" s="194"/>
      <c r="AJ79" s="194"/>
      <c r="AK79" s="194"/>
      <c r="AL79" s="194"/>
      <c r="AM79" s="194"/>
      <c r="AN79" s="194"/>
      <c r="AO79" s="194"/>
      <c r="AP79" s="194"/>
      <c r="AQ79" s="194"/>
      <c r="AR79" s="194"/>
      <c r="AS79" s="204"/>
    </row>
    <row r="80" spans="1:45" ht="60" customHeight="1" x14ac:dyDescent="0.35">
      <c r="A80" s="201" t="s">
        <v>3065</v>
      </c>
      <c r="B80" s="188" t="s">
        <v>3112</v>
      </c>
      <c r="C80" s="189" t="s">
        <v>3113</v>
      </c>
      <c r="D80" s="191" t="s">
        <v>3114</v>
      </c>
      <c r="E80" s="193" t="str">
        <f>IF(COUNTIF(F80:AS80,"&lt;&gt;")=0,"",SUMPRODUCT(((Recommendations[ImplStatus]="Implemented")+(Recommendations[ImplStatus]="Compensated"))*ISNUMBER(MATCH(Recommendations[Id],F80:AS80,0)))/COUNTIF(F80:AS80,"&lt;&gt;"))</f>
        <v/>
      </c>
      <c r="F80" s="194"/>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204"/>
    </row>
    <row r="81" spans="1:45" ht="60" customHeight="1" x14ac:dyDescent="0.35">
      <c r="A81" s="201" t="s">
        <v>3065</v>
      </c>
      <c r="B81" s="188" t="s">
        <v>3115</v>
      </c>
      <c r="C81" s="189" t="s">
        <v>3116</v>
      </c>
      <c r="D81" s="191" t="s">
        <v>3117</v>
      </c>
      <c r="E81" s="193" t="str">
        <f>IF(COUNTIF(F81:AS81,"&lt;&gt;")=0,"",SUMPRODUCT(((Recommendations[ImplStatus]="Implemented")+(Recommendations[ImplStatus]="Compensated"))*ISNUMBER(MATCH(Recommendations[Id],F81:AS81,0)))/COUNTIF(F81:AS81,"&lt;&gt;"))</f>
        <v/>
      </c>
      <c r="F81" s="194"/>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204"/>
    </row>
    <row r="82" spans="1:45" ht="60" customHeight="1" x14ac:dyDescent="0.35">
      <c r="A82" s="201" t="s">
        <v>3065</v>
      </c>
      <c r="B82" s="188" t="s">
        <v>3118</v>
      </c>
      <c r="C82" s="189" t="s">
        <v>3119</v>
      </c>
      <c r="D82" s="191" t="s">
        <v>3120</v>
      </c>
      <c r="E82" s="193" t="str">
        <f>IF(COUNTIF(F82:AS82,"&lt;&gt;")=0,"",SUMPRODUCT(((Recommendations[ImplStatus]="Implemented")+(Recommendations[ImplStatus]="Compensated"))*ISNUMBER(MATCH(Recommendations[Id],F82:AS82,0)))/COUNTIF(F82:AS82,"&lt;&gt;"))</f>
        <v/>
      </c>
      <c r="F82" s="194"/>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204"/>
    </row>
    <row r="83" spans="1:45" ht="60" customHeight="1" x14ac:dyDescent="0.35">
      <c r="A83" s="201" t="s">
        <v>3065</v>
      </c>
      <c r="B83" s="188" t="s">
        <v>3121</v>
      </c>
      <c r="C83" s="189" t="s">
        <v>3122</v>
      </c>
      <c r="D83" s="191" t="s">
        <v>3123</v>
      </c>
      <c r="E83" s="193" t="str">
        <f>IF(COUNTIF(F83:AS83,"&lt;&gt;")=0,"",SUMPRODUCT(((Recommendations[ImplStatus]="Implemented")+(Recommendations[ImplStatus]="Compensated"))*ISNUMBER(MATCH(Recommendations[Id],F83:AS83,0)))/COUNTIF(F83:AS83,"&lt;&gt;"))</f>
        <v/>
      </c>
      <c r="F83" s="194"/>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204"/>
    </row>
    <row r="84" spans="1:45" ht="60" customHeight="1" x14ac:dyDescent="0.35">
      <c r="A84" s="201" t="s">
        <v>3065</v>
      </c>
      <c r="B84" s="188" t="s">
        <v>3124</v>
      </c>
      <c r="C84" s="189" t="s">
        <v>3125</v>
      </c>
      <c r="D84" s="191" t="s">
        <v>3126</v>
      </c>
      <c r="E84" s="193" t="str">
        <f>IF(COUNTIF(F84:AS84,"&lt;&gt;")=0,"",SUMPRODUCT(((Recommendations[ImplStatus]="Implemented")+(Recommendations[ImplStatus]="Compensated"))*ISNUMBER(MATCH(Recommendations[Id],F84:AS84,0)))/COUNTIF(F84:AS84,"&lt;&gt;"))</f>
        <v/>
      </c>
      <c r="F84" s="194"/>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4"/>
      <c r="AO84" s="194"/>
      <c r="AP84" s="194"/>
      <c r="AQ84" s="194"/>
      <c r="AR84" s="194"/>
      <c r="AS84" s="204"/>
    </row>
    <row r="85" spans="1:45" ht="60" customHeight="1" x14ac:dyDescent="0.35">
      <c r="A85" s="201" t="s">
        <v>3065</v>
      </c>
      <c r="B85" s="188" t="s">
        <v>3127</v>
      </c>
      <c r="C85" s="189" t="s">
        <v>3128</v>
      </c>
      <c r="D85" s="191" t="s">
        <v>3129</v>
      </c>
      <c r="E85" s="193" t="str">
        <f>IF(COUNTIF(F85:AS85,"&lt;&gt;")=0,"",SUMPRODUCT(((Recommendations[ImplStatus]="Implemented")+(Recommendations[ImplStatus]="Compensated"))*ISNUMBER(MATCH(Recommendations[Id],F85:AS85,0)))/COUNTIF(F85:AS85,"&lt;&gt;"))</f>
        <v/>
      </c>
      <c r="F85" s="194"/>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204"/>
    </row>
    <row r="86" spans="1:45" ht="60" customHeight="1" x14ac:dyDescent="0.35">
      <c r="A86" s="201" t="s">
        <v>3065</v>
      </c>
      <c r="B86" s="188" t="s">
        <v>3130</v>
      </c>
      <c r="C86" s="189" t="s">
        <v>3131</v>
      </c>
      <c r="D86" s="191" t="s">
        <v>3132</v>
      </c>
      <c r="E86" s="193" t="str">
        <f>IF(COUNTIF(F86:AS86,"&lt;&gt;")=0,"",SUMPRODUCT(((Recommendations[ImplStatus]="Implemented")+(Recommendations[ImplStatus]="Compensated"))*ISNUMBER(MATCH(Recommendations[Id],F86:AS86,0)))/COUNTIF(F86:AS86,"&lt;&gt;"))</f>
        <v/>
      </c>
      <c r="F86" s="194"/>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204"/>
    </row>
    <row r="87" spans="1:45" ht="60" customHeight="1" x14ac:dyDescent="0.35">
      <c r="A87" s="201" t="s">
        <v>3065</v>
      </c>
      <c r="B87" s="188" t="s">
        <v>3133</v>
      </c>
      <c r="C87" s="189" t="s">
        <v>3134</v>
      </c>
      <c r="D87" s="191" t="s">
        <v>3135</v>
      </c>
      <c r="E87" s="193" t="str">
        <f>IF(COUNTIF(F87:AS87,"&lt;&gt;")=0,"",SUMPRODUCT(((Recommendations[ImplStatus]="Implemented")+(Recommendations[ImplStatus]="Compensated"))*ISNUMBER(MATCH(Recommendations[Id],F87:AS87,0)))/COUNTIF(F87:AS87,"&lt;&gt;"))</f>
        <v/>
      </c>
      <c r="F87" s="194"/>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204"/>
    </row>
    <row r="88" spans="1:45" ht="60" customHeight="1" x14ac:dyDescent="0.35">
      <c r="A88" s="201" t="s">
        <v>3065</v>
      </c>
      <c r="B88" s="188" t="s">
        <v>3136</v>
      </c>
      <c r="C88" s="189" t="s">
        <v>3137</v>
      </c>
      <c r="D88" s="191" t="s">
        <v>3138</v>
      </c>
      <c r="E88" s="193" t="str">
        <f>IF(COUNTIF(F88:AS88,"&lt;&gt;")=0,"",SUMPRODUCT(((Recommendations[ImplStatus]="Implemented")+(Recommendations[ImplStatus]="Compensated"))*ISNUMBER(MATCH(Recommendations[Id],F88:AS88,0)))/COUNTIF(F88:AS88,"&lt;&gt;"))</f>
        <v/>
      </c>
      <c r="F88" s="194"/>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204"/>
    </row>
    <row r="89" spans="1:45" ht="60" customHeight="1" x14ac:dyDescent="0.35">
      <c r="A89" s="201" t="s">
        <v>3065</v>
      </c>
      <c r="B89" s="188" t="s">
        <v>3139</v>
      </c>
      <c r="C89" s="189" t="s">
        <v>3140</v>
      </c>
      <c r="D89" s="191" t="s">
        <v>3141</v>
      </c>
      <c r="E89" s="193" t="str">
        <f>IF(COUNTIF(F89:AS89,"&lt;&gt;")=0,"",SUMPRODUCT(((Recommendations[ImplStatus]="Implemented")+(Recommendations[ImplStatus]="Compensated"))*ISNUMBER(MATCH(Recommendations[Id],F89:AS89,0)))/COUNTIF(F89:AS89,"&lt;&gt;"))</f>
        <v/>
      </c>
      <c r="F89" s="194"/>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204"/>
    </row>
    <row r="90" spans="1:45" ht="60" customHeight="1" x14ac:dyDescent="0.35">
      <c r="A90" s="201" t="s">
        <v>3065</v>
      </c>
      <c r="B90" s="188" t="s">
        <v>3142</v>
      </c>
      <c r="C90" s="189" t="s">
        <v>3143</v>
      </c>
      <c r="D90" s="191" t="s">
        <v>3144</v>
      </c>
      <c r="E90" s="193" t="str">
        <f>IF(COUNTIF(F90:AS90,"&lt;&gt;")=0,"",SUMPRODUCT(((Recommendations[ImplStatus]="Implemented")+(Recommendations[ImplStatus]="Compensated"))*ISNUMBER(MATCH(Recommendations[Id],F90:AS90,0)))/COUNTIF(F90:AS90,"&lt;&gt;"))</f>
        <v/>
      </c>
      <c r="F90" s="194"/>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204"/>
    </row>
    <row r="91" spans="1:45" ht="60" customHeight="1" x14ac:dyDescent="0.35">
      <c r="A91" s="201" t="s">
        <v>3065</v>
      </c>
      <c r="B91" s="188" t="s">
        <v>3145</v>
      </c>
      <c r="C91" s="189" t="s">
        <v>3146</v>
      </c>
      <c r="D91" s="191" t="s">
        <v>3147</v>
      </c>
      <c r="E91" s="193" t="str">
        <f>IF(COUNTIF(F91:AS91,"&lt;&gt;")=0,"",SUMPRODUCT(((Recommendations[ImplStatus]="Implemented")+(Recommendations[ImplStatus]="Compensated"))*ISNUMBER(MATCH(Recommendations[Id],F91:AS91,0)))/COUNTIF(F91:AS91,"&lt;&gt;"))</f>
        <v/>
      </c>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204"/>
    </row>
    <row r="92" spans="1:45" ht="60" customHeight="1" x14ac:dyDescent="0.35">
      <c r="A92" s="201" t="s">
        <v>3065</v>
      </c>
      <c r="B92" s="188" t="s">
        <v>3148</v>
      </c>
      <c r="C92" s="189" t="s">
        <v>3149</v>
      </c>
      <c r="D92" s="191" t="s">
        <v>3150</v>
      </c>
      <c r="E92" s="193" t="str">
        <f>IF(COUNTIF(F92:AS92,"&lt;&gt;")=0,"",SUMPRODUCT(((Recommendations[ImplStatus]="Implemented")+(Recommendations[ImplStatus]="Compensated"))*ISNUMBER(MATCH(Recommendations[Id],F92:AS92,0)))/COUNTIF(F92:AS92,"&lt;&gt;"))</f>
        <v/>
      </c>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204"/>
    </row>
    <row r="93" spans="1:45" ht="60" customHeight="1" x14ac:dyDescent="0.35">
      <c r="A93" s="201" t="s">
        <v>3065</v>
      </c>
      <c r="B93" s="188" t="s">
        <v>3151</v>
      </c>
      <c r="C93" s="189" t="s">
        <v>3152</v>
      </c>
      <c r="D93" s="191" t="s">
        <v>3153</v>
      </c>
      <c r="E93" s="193" t="str">
        <f>IF(COUNTIF(F93:AS93,"&lt;&gt;")=0,"",SUMPRODUCT(((Recommendations[ImplStatus]="Implemented")+(Recommendations[ImplStatus]="Compensated"))*ISNUMBER(MATCH(Recommendations[Id],F93:AS93,0)))/COUNTIF(F93:AS93,"&lt;&gt;"))</f>
        <v/>
      </c>
      <c r="F93" s="194"/>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204"/>
    </row>
    <row r="94" spans="1:45" ht="60" customHeight="1" x14ac:dyDescent="0.35">
      <c r="A94" s="201" t="s">
        <v>3065</v>
      </c>
      <c r="B94" s="188" t="s">
        <v>3154</v>
      </c>
      <c r="C94" s="189" t="s">
        <v>3155</v>
      </c>
      <c r="D94" s="191" t="s">
        <v>3156</v>
      </c>
      <c r="E94" s="193" t="str">
        <f>IF(COUNTIF(F94:AS94,"&lt;&gt;")=0,"",SUMPRODUCT(((Recommendations[ImplStatus]="Implemented")+(Recommendations[ImplStatus]="Compensated"))*ISNUMBER(MATCH(Recommendations[Id],F94:AS94,0)))/COUNTIF(F94:AS94,"&lt;&gt;"))</f>
        <v/>
      </c>
      <c r="F94" s="194"/>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204"/>
    </row>
    <row r="95" spans="1:45" ht="60" customHeight="1" x14ac:dyDescent="0.35">
      <c r="A95" s="201" t="s">
        <v>3065</v>
      </c>
      <c r="B95" s="188" t="s">
        <v>3157</v>
      </c>
      <c r="C95" s="189" t="s">
        <v>3158</v>
      </c>
      <c r="D95" s="191" t="s">
        <v>3159</v>
      </c>
      <c r="E95" s="193" t="str">
        <f>IF(COUNTIF(F95:AS95,"&lt;&gt;")=0,"",SUMPRODUCT(((Recommendations[ImplStatus]="Implemented")+(Recommendations[ImplStatus]="Compensated"))*ISNUMBER(MATCH(Recommendations[Id],F95:AS95,0)))/COUNTIF(F95:AS95,"&lt;&gt;"))</f>
        <v/>
      </c>
      <c r="F95" s="194"/>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204"/>
    </row>
    <row r="96" spans="1:45" ht="60" customHeight="1" x14ac:dyDescent="0.35">
      <c r="A96" s="201" t="s">
        <v>3065</v>
      </c>
      <c r="B96" s="188" t="s">
        <v>3160</v>
      </c>
      <c r="C96" s="189" t="s">
        <v>3161</v>
      </c>
      <c r="D96" s="191" t="s">
        <v>3162</v>
      </c>
      <c r="E96" s="193" t="str">
        <f>IF(COUNTIF(F96:AS96,"&lt;&gt;")=0,"",SUMPRODUCT(((Recommendations[ImplStatus]="Implemented")+(Recommendations[ImplStatus]="Compensated"))*ISNUMBER(MATCH(Recommendations[Id],F96:AS96,0)))/COUNTIF(F96:AS96,"&lt;&gt;"))</f>
        <v/>
      </c>
      <c r="F96" s="194"/>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204"/>
    </row>
    <row r="97" spans="1:45" ht="60" customHeight="1" x14ac:dyDescent="0.35">
      <c r="A97" s="201" t="s">
        <v>3065</v>
      </c>
      <c r="B97" s="188" t="s">
        <v>3163</v>
      </c>
      <c r="C97" s="189" t="s">
        <v>3164</v>
      </c>
      <c r="D97" s="191" t="s">
        <v>3165</v>
      </c>
      <c r="E97" s="193" t="str">
        <f>IF(COUNTIF(F97:AS97,"&lt;&gt;")=0,"",SUMPRODUCT(((Recommendations[ImplStatus]="Implemented")+(Recommendations[ImplStatus]="Compensated"))*ISNUMBER(MATCH(Recommendations[Id],F97:AS97,0)))/COUNTIF(F97:AS97,"&lt;&gt;"))</f>
        <v/>
      </c>
      <c r="F97" s="194"/>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204"/>
    </row>
    <row r="98" spans="1:45" ht="60" customHeight="1" x14ac:dyDescent="0.35">
      <c r="A98" s="202" t="s">
        <v>3065</v>
      </c>
      <c r="B98" s="195" t="s">
        <v>3166</v>
      </c>
      <c r="C98" s="196" t="s">
        <v>3167</v>
      </c>
      <c r="D98" s="197" t="s">
        <v>3168</v>
      </c>
      <c r="E98" s="198" t="str">
        <f>IF(COUNTIF(F98:AS98,"&lt;&gt;")=0,"",SUMPRODUCT(((Recommendations[ImplStatus]="Implemented")+(Recommendations[ImplStatus]="Compensated"))*ISNUMBER(MATCH(Recommendations[Id],F98:AS98,0)))/COUNTIF(F98:AS98,"&lt;&gt;"))</f>
        <v/>
      </c>
      <c r="F98" s="199"/>
      <c r="G98" s="199"/>
      <c r="H98" s="199"/>
      <c r="I98" s="199"/>
      <c r="J98" s="199"/>
      <c r="K98" s="199"/>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205"/>
    </row>
    <row r="102" spans="1:45" ht="32" customHeight="1" x14ac:dyDescent="0.35">
      <c r="A102" s="232" t="s">
        <v>476</v>
      </c>
      <c r="B102" s="232"/>
      <c r="C102" s="232"/>
      <c r="D102" s="232"/>
    </row>
  </sheetData>
  <mergeCells count="1">
    <mergeCell ref="A102:D102"/>
  </mergeCells>
  <hyperlinks>
    <hyperlink ref="A102" r:id="rId1" xr:uid="{00000000-0004-0000-08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AND(F2&lt;&gt;"", IFERROR(INDEX('Recommendations'!$I$2:$I$76, MATCH(F2,'Recommendations'!$B$2:$B$76,0))="Implemented", FALSE))</xm:f>
            <x14:dxf>
              <font>
                <color rgb="FF000000"/>
              </font>
              <fill>
                <patternFill>
                  <bgColor rgb="FF3C7D22"/>
                </patternFill>
              </fill>
            </x14:dxf>
          </x14:cfRule>
          <x14:cfRule type="expression" priority="2" id="{00000000-000E-0000-0800-000002000000}">
            <xm:f>AND(F2&lt;&gt;"", IFERROR(INDEX('Recommendations'!$I$2:$I$76, MATCH(F2,'Recommendations'!$B$2:$B$76,0))="Compensated", FALSE))</xm:f>
            <x14:dxf>
              <font>
                <color rgb="FF000000"/>
              </font>
              <fill>
                <patternFill>
                  <bgColor rgb="FFC6E0B4"/>
                </patternFill>
              </fill>
            </x14:dxf>
          </x14:cfRule>
          <x14:cfRule type="expression" priority="3" id="{00000000-000E-0000-0800-000003000000}">
            <xm:f>AND(F2&lt;&gt;"", IFERROR(INDEX('Recommendations'!$I$2:$I$76, MATCH(F2,'Recommendations'!$B$2:$B$76,0))="Testing", FALSE))</xm:f>
            <x14:dxf>
              <font>
                <color rgb="FF000000"/>
              </font>
              <fill>
                <patternFill>
                  <bgColor rgb="FFFFC000"/>
                </patternFill>
              </fill>
            </x14:dxf>
          </x14:cfRule>
          <x14:cfRule type="expression" priority="4" id="{00000000-000E-0000-0800-000004000000}">
            <xm:f>AND(F2&lt;&gt;"", IFERROR(INDEX('Recommendations'!$I$2:$I$76, MATCH(F2,'Recommendations'!$B$2:$B$76,0))="Failed", FALSE))</xm:f>
            <x14:dxf>
              <font>
                <color rgb="FF000000"/>
              </font>
              <fill>
                <patternFill>
                  <bgColor rgb="FFD82891"/>
                </patternFill>
              </fill>
            </x14:dxf>
          </x14:cfRule>
          <x14:cfRule type="expression" priority="5" id="{00000000-000E-0000-0800-000005000000}">
            <xm:f>AND(F2&lt;&gt;"", IFERROR(INDEX('Recommendations'!$I$2:$I$76, MATCH(F2,'Recommendations'!$B$2:$B$76,0))="Risk Accepted", FALSE))</xm:f>
            <x14:dxf>
              <font>
                <color rgb="FF000000"/>
              </font>
              <fill>
                <patternFill>
                  <bgColor rgb="FFD9D9D9"/>
                </patternFill>
              </fill>
            </x14:dxf>
          </x14:cfRule>
          <x14:cfRule type="expression" priority="6" id="{00000000-000E-0000-0800-000006000000}">
            <xm:f>AND(F2&lt;&gt;"", IFERROR(INDEX('Recommendations'!$I$2:$I$76, MATCH(F2,'Recommendations'!$B$2:$B$76,0))="N/A", FALSE))</xm:f>
            <x14:dxf>
              <font>
                <color rgb="FF000000"/>
              </font>
              <fill>
                <patternFill>
                  <bgColor rgb="FFF2F2F2"/>
                </patternFill>
              </fill>
            </x14:dxf>
          </x14:cfRule>
          <xm:sqref>F2:AS98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Introduction</vt:lpstr>
      <vt:lpstr>Dashboard</vt:lpstr>
      <vt:lpstr>Recommendations</vt:lpstr>
      <vt:lpstr>ImplementationLog</vt:lpstr>
      <vt:lpstr>CSCv8</vt:lpstr>
      <vt:lpstr>MITRE-MTs</vt:lpstr>
      <vt:lpstr>NIST-800-171r3</vt:lpstr>
      <vt:lpstr>NIST-CSFv2.0</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MariaDB 10.11 Benchmark - SHGIR</dc:title>
  <dc:subject>Generated on: 2026-06-08 19:10:36</dc:subject>
  <dc:creator>Anicet Fopa Tchoffo</dc:creator>
  <cp:keywords>Baseline;Hardening;CIS;Benchmark</cp:keywords>
  <dc:description>Baseline Developed By: Center for Internet Security (CIS)</dc:description>
  <cp:lastModifiedBy>Anicet Fopa Tchoffo</cp:lastModifiedBy>
  <dcterms:modified xsi:type="dcterms:W3CDTF">2026-06-08T18:10:46Z</dcterms:modified>
  <cp:category>CIS</cp:category>
  <cp:contentStatus>Draft</cp:contentStatus>
</cp:coreProperties>
</file>