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C57A03E139AD2FBF8CD5C62F4346A16B0BD6E382" xr6:coauthVersionLast="47" xr6:coauthVersionMax="47" xr10:uidLastSave="{CFE8B3C6-80B8-4EF4-99DC-10A711225007}"/>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F127" i="3" s="1"/>
  <c r="P8" i="1"/>
  <c r="P7" i="1"/>
  <c r="P6" i="1"/>
  <c r="P5" i="1"/>
  <c r="P4" i="1"/>
  <c r="P3" i="1"/>
  <c r="P2" i="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C95" i="3"/>
  <c r="E88" i="3"/>
  <c r="D88" i="3"/>
  <c r="C88" i="3"/>
  <c r="F88" i="3" s="1"/>
  <c r="F87" i="3"/>
  <c r="E95" i="3" s="1"/>
  <c r="E87" i="3"/>
  <c r="D87" i="3"/>
  <c r="C87" i="3"/>
  <c r="E86" i="3"/>
  <c r="D86" i="3"/>
  <c r="C86" i="3"/>
  <c r="W138" i="3" s="1"/>
  <c r="E85" i="3"/>
  <c r="F85" i="3" s="1"/>
  <c r="D85" i="3"/>
  <c r="C85" i="3"/>
  <c r="U138" i="3" s="1"/>
  <c r="F84" i="3"/>
  <c r="T170" i="3" s="1"/>
  <c r="E84" i="3"/>
  <c r="D84" i="3"/>
  <c r="C84" i="3"/>
  <c r="S138" i="3" s="1"/>
  <c r="E70" i="3"/>
  <c r="D70" i="3"/>
  <c r="C70" i="3"/>
  <c r="F70" i="3" s="1"/>
  <c r="E69" i="3"/>
  <c r="D69" i="3"/>
  <c r="C69" i="3"/>
  <c r="F69" i="3" s="1"/>
  <c r="E51" i="3"/>
  <c r="D51" i="3"/>
  <c r="C51" i="3"/>
  <c r="F51" i="3" s="1"/>
  <c r="F50" i="3"/>
  <c r="E59" i="3" s="1"/>
  <c r="E50" i="3"/>
  <c r="D50" i="3"/>
  <c r="C50" i="3"/>
  <c r="E49" i="3"/>
  <c r="D49" i="3"/>
  <c r="C49" i="3"/>
  <c r="F49" i="3" s="1"/>
  <c r="E48" i="3"/>
  <c r="D48" i="3"/>
  <c r="C48" i="3"/>
  <c r="F48" i="3" s="1"/>
  <c r="E47" i="3"/>
  <c r="D47" i="3"/>
  <c r="C47" i="3"/>
  <c r="F47" i="3" s="1"/>
  <c r="E46" i="3"/>
  <c r="D46" i="3"/>
  <c r="C46" i="3"/>
  <c r="F46" i="3" s="1"/>
  <c r="E31" i="3"/>
  <c r="D31" i="3"/>
  <c r="C31" i="3"/>
  <c r="F31" i="3" s="1"/>
  <c r="E30" i="3"/>
  <c r="D30" i="3"/>
  <c r="C30" i="3"/>
  <c r="F30" i="3" s="1"/>
  <c r="E29" i="3"/>
  <c r="D29" i="3"/>
  <c r="C29" i="3"/>
  <c r="F29" i="3" s="1"/>
  <c r="E16" i="3"/>
  <c r="D16" i="3"/>
  <c r="C16" i="3"/>
  <c r="F16" i="3" s="1"/>
  <c r="D9" i="3"/>
  <c r="C9" i="3"/>
  <c r="C8" i="3"/>
  <c r="D8" i="3" s="1"/>
  <c r="C7" i="3"/>
  <c r="D7" i="3" s="1"/>
  <c r="E37" i="3" l="1"/>
  <c r="D37" i="3"/>
  <c r="C37" i="3"/>
  <c r="D55" i="3"/>
  <c r="C55" i="3"/>
  <c r="E55" i="3"/>
  <c r="E96" i="3"/>
  <c r="D96" i="3"/>
  <c r="C96" i="3"/>
  <c r="E57" i="3"/>
  <c r="D57" i="3"/>
  <c r="C57" i="3"/>
  <c r="E58" i="3"/>
  <c r="D58" i="3"/>
  <c r="C58" i="3"/>
  <c r="C56" i="3"/>
  <c r="E56" i="3"/>
  <c r="D56" i="3"/>
  <c r="E115" i="3"/>
  <c r="D115" i="3"/>
  <c r="C115" i="3"/>
  <c r="E75" i="3"/>
  <c r="D75" i="3"/>
  <c r="C75" i="3"/>
  <c r="E112" i="3"/>
  <c r="D112" i="3"/>
  <c r="C112" i="3"/>
  <c r="E35" i="3"/>
  <c r="C35" i="3"/>
  <c r="D35" i="3"/>
  <c r="D36" i="3"/>
  <c r="C36" i="3"/>
  <c r="E36" i="3"/>
  <c r="E74" i="3"/>
  <c r="D74" i="3"/>
  <c r="C74" i="3"/>
  <c r="E113" i="3"/>
  <c r="D113" i="3"/>
  <c r="C113" i="3"/>
  <c r="R166" i="3"/>
  <c r="R161" i="3"/>
  <c r="R156" i="3"/>
  <c r="R151" i="3"/>
  <c r="R146" i="3"/>
  <c r="R141" i="3"/>
  <c r="R170" i="3"/>
  <c r="R165" i="3"/>
  <c r="R160" i="3"/>
  <c r="R155" i="3"/>
  <c r="R150" i="3"/>
  <c r="R145" i="3"/>
  <c r="R140" i="3"/>
  <c r="R169" i="3"/>
  <c r="R164" i="3"/>
  <c r="R159" i="3"/>
  <c r="R154" i="3"/>
  <c r="R149" i="3"/>
  <c r="R144" i="3"/>
  <c r="R168" i="3"/>
  <c r="R163" i="3"/>
  <c r="R158" i="3"/>
  <c r="R153" i="3"/>
  <c r="R148" i="3"/>
  <c r="R143" i="3"/>
  <c r="R167" i="3"/>
  <c r="R162" i="3"/>
  <c r="R157" i="3"/>
  <c r="R152" i="3"/>
  <c r="R147" i="3"/>
  <c r="R142" i="3"/>
  <c r="E20" i="3"/>
  <c r="D20" i="3"/>
  <c r="C20" i="3"/>
  <c r="E114" i="3"/>
  <c r="D114" i="3"/>
  <c r="C114" i="3"/>
  <c r="G127" i="3"/>
  <c r="V170" i="3"/>
  <c r="V165" i="3"/>
  <c r="V160" i="3"/>
  <c r="V155" i="3"/>
  <c r="V150" i="3"/>
  <c r="V145" i="3"/>
  <c r="V140" i="3"/>
  <c r="V169" i="3"/>
  <c r="V164" i="3"/>
  <c r="V159" i="3"/>
  <c r="V154" i="3"/>
  <c r="V149" i="3"/>
  <c r="V144" i="3"/>
  <c r="C93" i="3"/>
  <c r="V168" i="3"/>
  <c r="V163" i="3"/>
  <c r="V158" i="3"/>
  <c r="V153" i="3"/>
  <c r="V148" i="3"/>
  <c r="V143" i="3"/>
  <c r="V167" i="3"/>
  <c r="V162" i="3"/>
  <c r="V157" i="3"/>
  <c r="V152" i="3"/>
  <c r="V147" i="3"/>
  <c r="V142" i="3"/>
  <c r="E93" i="3"/>
  <c r="D93" i="3"/>
  <c r="V166" i="3"/>
  <c r="V161" i="3"/>
  <c r="V156" i="3"/>
  <c r="V151" i="3"/>
  <c r="V146" i="3"/>
  <c r="V141" i="3"/>
  <c r="C60" i="3"/>
  <c r="E60" i="3"/>
  <c r="D60" i="3"/>
  <c r="C92" i="3"/>
  <c r="T141" i="3"/>
  <c r="T146" i="3"/>
  <c r="T151" i="3"/>
  <c r="T156" i="3"/>
  <c r="T161" i="3"/>
  <c r="T166" i="3"/>
  <c r="C59" i="3"/>
  <c r="D59" i="3"/>
  <c r="D92" i="3"/>
  <c r="E92" i="3"/>
  <c r="T142" i="3"/>
  <c r="T147" i="3"/>
  <c r="T152" i="3"/>
  <c r="T157" i="3"/>
  <c r="T162" i="3"/>
  <c r="T167" i="3"/>
  <c r="T143" i="3"/>
  <c r="T148" i="3"/>
  <c r="T153" i="3"/>
  <c r="T158" i="3"/>
  <c r="T163" i="3"/>
  <c r="T168" i="3"/>
  <c r="D95" i="3"/>
  <c r="F86" i="3"/>
  <c r="Q138" i="3"/>
  <c r="T144" i="3"/>
  <c r="T149" i="3"/>
  <c r="T154" i="3"/>
  <c r="T159" i="3"/>
  <c r="T164" i="3"/>
  <c r="T169" i="3"/>
  <c r="T140" i="3"/>
  <c r="T145" i="3"/>
  <c r="T150" i="3"/>
  <c r="T155" i="3"/>
  <c r="T160" i="3"/>
  <c r="T165" i="3"/>
  <c r="X170" i="3" l="1"/>
  <c r="X165" i="3"/>
  <c r="X160" i="3"/>
  <c r="X155" i="3"/>
  <c r="X150" i="3"/>
  <c r="X145" i="3"/>
  <c r="X140" i="3"/>
  <c r="X169" i="3"/>
  <c r="X164" i="3"/>
  <c r="X159" i="3"/>
  <c r="X154" i="3"/>
  <c r="X149" i="3"/>
  <c r="X144" i="3"/>
  <c r="D94" i="3"/>
  <c r="X168" i="3"/>
  <c r="X163" i="3"/>
  <c r="X158" i="3"/>
  <c r="X153" i="3"/>
  <c r="X148" i="3"/>
  <c r="X143" i="3"/>
  <c r="X167" i="3"/>
  <c r="X162" i="3"/>
  <c r="X157" i="3"/>
  <c r="X152" i="3"/>
  <c r="X147" i="3"/>
  <c r="X142" i="3"/>
  <c r="C94" i="3"/>
  <c r="X166" i="3"/>
  <c r="X161" i="3"/>
  <c r="X156" i="3"/>
  <c r="X151" i="3"/>
  <c r="X146" i="3"/>
  <c r="X141" i="3"/>
  <c r="E9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1" authorId="0" shapeId="0" xr:uid="{00000000-0006-0000-0400-000001000000}">
      <text>
        <r>
          <rPr>
            <sz val="11"/>
            <rFont val="Calibri"/>
          </rPr>
          <t>Firmware Validation</t>
        </r>
      </text>
    </comment>
    <comment ref="J19" authorId="0" shapeId="0" xr:uid="{00000000-0006-0000-0400-000002000000}">
      <text>
        <r>
          <rPr>
            <sz val="11"/>
            <rFont val="Calibri"/>
          </rPr>
          <t>SSH Allow List</t>
        </r>
      </text>
    </comment>
    <comment ref="K19" authorId="0" shapeId="0" xr:uid="{00000000-0006-0000-0400-00000E000000}">
      <text>
        <r>
          <rPr>
            <sz val="11"/>
            <rFont val="Calibri"/>
          </rPr>
          <t>Non Default Community Names, Access Rights &amp; ACL</t>
        </r>
      </text>
    </comment>
    <comment ref="L19" authorId="0" shapeId="0" xr:uid="{00000000-0006-0000-0400-000003000000}">
      <text>
        <r>
          <rPr>
            <sz val="11"/>
            <rFont val="Calibri"/>
          </rPr>
          <t>Control Plane ACL for BGP Peering Sessions</t>
        </r>
      </text>
    </comment>
    <comment ref="M19" authorId="0" shapeId="0" xr:uid="{00000000-0006-0000-0400-000004000000}">
      <text>
        <r>
          <rPr>
            <sz val="11"/>
            <rFont val="Calibri"/>
          </rPr>
          <t>PIM Accept-Register</t>
        </r>
      </text>
    </comment>
    <comment ref="N19" authorId="0" shapeId="0" xr:uid="{00000000-0006-0000-0400-000005000000}">
      <text>
        <r>
          <rPr>
            <sz val="11"/>
            <rFont val="Calibri"/>
          </rPr>
          <t>PIM Accept-RP</t>
        </r>
      </text>
    </comment>
    <comment ref="O19" authorId="0" shapeId="0" xr:uid="{00000000-0006-0000-0400-000006000000}">
      <text>
        <r>
          <rPr>
            <sz val="11"/>
            <rFont val="Calibri"/>
          </rPr>
          <t>PIM SSM</t>
        </r>
      </text>
    </comment>
    <comment ref="P19" authorId="0" shapeId="0" xr:uid="{00000000-0006-0000-0400-000007000000}">
      <text>
        <r>
          <rPr>
            <sz val="11"/>
            <rFont val="Calibri"/>
          </rPr>
          <t>SSDP</t>
        </r>
      </text>
    </comment>
    <comment ref="Q19" authorId="0" shapeId="0" xr:uid="{00000000-0006-0000-0400-000008000000}">
      <text>
        <r>
          <rPr>
            <sz val="11"/>
            <rFont val="Calibri"/>
          </rPr>
          <t>IGMP Snooping ACL</t>
        </r>
      </text>
    </comment>
    <comment ref="R19" authorId="0" shapeId="0" xr:uid="{00000000-0006-0000-0400-000009000000}">
      <text>
        <r>
          <rPr>
            <sz val="11"/>
            <rFont val="Calibri"/>
          </rPr>
          <t>MLD Snooping ACL</t>
        </r>
      </text>
    </comment>
    <comment ref="S19" authorId="0" shapeId="0" xr:uid="{00000000-0006-0000-0400-00000A000000}">
      <text>
        <r>
          <rPr>
            <sz val="11"/>
            <rFont val="Calibri"/>
          </rPr>
          <t>MSDP Authentication &amp; SA Filtering</t>
        </r>
      </text>
    </comment>
    <comment ref="T19" authorId="0" shapeId="0" xr:uid="{00000000-0006-0000-0400-00000B000000}">
      <text>
        <r>
          <rPr>
            <sz val="11"/>
            <rFont val="Calibri"/>
          </rPr>
          <t>Multicast Boundary ACL</t>
        </r>
      </text>
    </comment>
    <comment ref="U19" authorId="0" shapeId="0" xr:uid="{00000000-0006-0000-0400-00000C000000}">
      <text>
        <r>
          <rPr>
            <sz val="11"/>
            <rFont val="Calibri"/>
          </rPr>
          <t>RA Guard</t>
        </r>
      </text>
    </comment>
    <comment ref="V19" authorId="0" shapeId="0" xr:uid="{00000000-0006-0000-0400-00000D000000}">
      <text>
        <r>
          <rPr>
            <sz val="11"/>
            <rFont val="Calibri"/>
          </rPr>
          <t>Control Plane ACL Management</t>
        </r>
      </text>
    </comment>
    <comment ref="J22" authorId="0" shapeId="0" xr:uid="{00000000-0006-0000-0400-00000F000000}">
      <text>
        <r>
          <rPr>
            <sz val="11"/>
            <rFont val="Calibri"/>
          </rPr>
          <t>Recommended Ciphers, MACs, and Algorithms</t>
        </r>
      </text>
    </comment>
    <comment ref="J25" authorId="0" shapeId="0" xr:uid="{00000000-0006-0000-0400-000010000000}">
      <text>
        <r>
          <rPr>
            <sz val="11"/>
            <rFont val="Calibri"/>
          </rPr>
          <t>Disable USB and Bluetooth on Device</t>
        </r>
      </text>
    </comment>
    <comment ref="J26" authorId="0" shapeId="0" xr:uid="{00000000-0006-0000-0400-000011000000}">
      <text>
        <r>
          <rPr>
            <sz val="11"/>
            <rFont val="Calibri"/>
          </rPr>
          <t>SSH Public Key Authentication</t>
        </r>
      </text>
    </comment>
    <comment ref="K26" authorId="0" shapeId="0" xr:uid="{00000000-0006-0000-0400-000013000000}">
      <text>
        <r>
          <rPr>
            <sz val="11"/>
            <rFont val="Calibri"/>
          </rPr>
          <t>Recommended Ciphers, MACs, and Algorithms</t>
        </r>
      </text>
    </comment>
    <comment ref="L26" authorId="0" shapeId="0" xr:uid="{00000000-0006-0000-0400-000014000000}">
      <text>
        <r>
          <rPr>
            <sz val="11"/>
            <rFont val="Calibri"/>
          </rPr>
          <t>SSH Server Key</t>
        </r>
      </text>
    </comment>
    <comment ref="M26" authorId="0" shapeId="0" xr:uid="{00000000-0006-0000-0400-000015000000}">
      <text>
        <r>
          <rPr>
            <sz val="11"/>
            <rFont val="Calibri"/>
          </rPr>
          <t>NTP Authentication</t>
        </r>
      </text>
    </comment>
    <comment ref="N26" authorId="0" shapeId="0" xr:uid="{00000000-0006-0000-0400-000016000000}">
      <text>
        <r>
          <rPr>
            <sz val="11"/>
            <rFont val="Calibri"/>
          </rPr>
          <t>RadSec Server Configuration</t>
        </r>
      </text>
    </comment>
    <comment ref="O26" authorId="0" shapeId="0" xr:uid="{00000000-0006-0000-0400-000017000000}">
      <text>
        <r>
          <rPr>
            <sz val="11"/>
            <rFont val="Calibri"/>
          </rPr>
          <t>TLS Check Key Usage</t>
        </r>
      </text>
    </comment>
    <comment ref="P26" authorId="0" shapeId="0" xr:uid="{00000000-0006-0000-0400-000018000000}">
      <text>
        <r>
          <rPr>
            <sz val="11"/>
            <rFont val="Calibri"/>
          </rPr>
          <t>TLS Minimum Version</t>
        </r>
      </text>
    </comment>
    <comment ref="Q26" authorId="0" shapeId="0" xr:uid="{00000000-0006-0000-0400-000019000000}">
      <text>
        <r>
          <rPr>
            <sz val="11"/>
            <rFont val="Calibri"/>
          </rPr>
          <t>SFTP and SCP</t>
        </r>
      </text>
    </comment>
    <comment ref="R26" authorId="0" shapeId="0" xr:uid="{00000000-0006-0000-0400-00001A000000}">
      <text>
        <r>
          <rPr>
            <sz val="11"/>
            <rFont val="Calibri"/>
          </rPr>
          <t>Assign a custom certificate to the https-server</t>
        </r>
      </text>
    </comment>
    <comment ref="S26" authorId="0" shapeId="0" xr:uid="{00000000-0006-0000-0400-00001B000000}">
      <text>
        <r>
          <rPr>
            <sz val="11"/>
            <rFont val="Calibri"/>
          </rPr>
          <t>Assign a custom certificate to syslog-client</t>
        </r>
      </text>
    </comment>
    <comment ref="T26" authorId="0" shapeId="0" xr:uid="{00000000-0006-0000-0400-00001C000000}">
      <text>
        <r>
          <rPr>
            <sz val="11"/>
            <rFont val="Calibri"/>
          </rPr>
          <t>Configure syslog-client to log using TLS</t>
        </r>
      </text>
    </comment>
    <comment ref="U26" authorId="0" shapeId="0" xr:uid="{00000000-0006-0000-0400-00001D000000}">
      <text>
        <r>
          <rPr>
            <sz val="11"/>
            <rFont val="Calibri"/>
          </rPr>
          <t>OSPF Neighbor Authentication</t>
        </r>
      </text>
    </comment>
    <comment ref="V26" authorId="0" shapeId="0" xr:uid="{00000000-0006-0000-0400-00001E000000}">
      <text>
        <r>
          <rPr>
            <sz val="11"/>
            <rFont val="Calibri"/>
          </rPr>
          <t>OSPFv3 Area Authentication and Encryption with IPsec</t>
        </r>
      </text>
    </comment>
    <comment ref="W26" authorId="0" shapeId="0" xr:uid="{00000000-0006-0000-0400-000012000000}">
      <text>
        <r>
          <rPr>
            <sz val="11"/>
            <rFont val="Calibri"/>
          </rPr>
          <t>Authenticate BGP Peers Using MD5</t>
        </r>
      </text>
    </comment>
    <comment ref="J27" authorId="0" shapeId="0" xr:uid="{00000000-0006-0000-0400-00001F000000}">
      <text>
        <r>
          <rPr>
            <sz val="11"/>
            <rFont val="Calibri"/>
          </rPr>
          <t>Securing Password Entry</t>
        </r>
      </text>
    </comment>
    <comment ref="K27" authorId="0" shapeId="0" xr:uid="{00000000-0006-0000-0400-000020000000}">
      <text>
        <r>
          <rPr>
            <sz val="11"/>
            <rFont val="Calibri"/>
          </rPr>
          <t>SSH Public Key Authentication</t>
        </r>
      </text>
    </comment>
    <comment ref="L27" authorId="0" shapeId="0" xr:uid="{00000000-0006-0000-0400-000021000000}">
      <text>
        <r>
          <rPr>
            <sz val="11"/>
            <rFont val="Calibri"/>
          </rPr>
          <t>Recommended Ciphers, MACs, and Algorithms</t>
        </r>
      </text>
    </comment>
    <comment ref="M27" authorId="0" shapeId="0" xr:uid="{00000000-0006-0000-0400-000022000000}">
      <text>
        <r>
          <rPr>
            <sz val="11"/>
            <rFont val="Calibri"/>
          </rPr>
          <t>SSH Server Key</t>
        </r>
      </text>
    </comment>
    <comment ref="N27" authorId="0" shapeId="0" xr:uid="{00000000-0006-0000-0400-000023000000}">
      <text>
        <r>
          <rPr>
            <sz val="11"/>
            <rFont val="Calibri"/>
          </rPr>
          <t>NTP Authentication</t>
        </r>
      </text>
    </comment>
    <comment ref="O27" authorId="0" shapeId="0" xr:uid="{00000000-0006-0000-0400-000024000000}">
      <text>
        <r>
          <rPr>
            <sz val="11"/>
            <rFont val="Calibri"/>
          </rPr>
          <t>TLS Check Key Usage</t>
        </r>
      </text>
    </comment>
    <comment ref="P27" authorId="0" shapeId="0" xr:uid="{00000000-0006-0000-0400-000025000000}">
      <text>
        <r>
          <rPr>
            <sz val="11"/>
            <rFont val="Calibri"/>
          </rPr>
          <t>Authenticate BGP Peers Using MD5</t>
        </r>
      </text>
    </comment>
    <comment ref="J28" authorId="0" shapeId="0" xr:uid="{00000000-0006-0000-0400-000026000000}">
      <text>
        <r>
          <rPr>
            <sz val="11"/>
            <rFont val="Calibri"/>
          </rPr>
          <t>RBAC - Customer defined local user groups</t>
        </r>
      </text>
    </comment>
    <comment ref="K28" authorId="0" shapeId="0" xr:uid="{00000000-0006-0000-0400-000027000000}">
      <text>
        <r>
          <rPr>
            <sz val="11"/>
            <rFont val="Calibri"/>
          </rPr>
          <t>Disable Unused Physical Interfaces</t>
        </r>
      </text>
    </comment>
    <comment ref="L28" authorId="0" shapeId="0" xr:uid="{00000000-0006-0000-0400-000028000000}">
      <text>
        <r>
          <rPr>
            <sz val="11"/>
            <rFont val="Calibri"/>
          </rPr>
          <t>OSPF Passive Interfaces</t>
        </r>
      </text>
    </comment>
    <comment ref="M28" authorId="0" shapeId="0" xr:uid="{00000000-0006-0000-0400-000029000000}">
      <text>
        <r>
          <rPr>
            <sz val="11"/>
            <rFont val="Calibri"/>
          </rPr>
          <t>BGP TTL Security</t>
        </r>
      </text>
    </comment>
    <comment ref="N28" authorId="0" shapeId="0" xr:uid="{00000000-0006-0000-0400-00002A000000}">
      <text>
        <r>
          <rPr>
            <sz val="11"/>
            <rFont val="Calibri"/>
          </rPr>
          <t>IP Source Lockdown</t>
        </r>
      </text>
    </comment>
    <comment ref="O28" authorId="0" shapeId="0" xr:uid="{00000000-0006-0000-0400-00002B000000}">
      <text>
        <r>
          <rPr>
            <sz val="11"/>
            <rFont val="Calibri"/>
          </rPr>
          <t>ND Snooping</t>
        </r>
      </text>
    </comment>
    <comment ref="P28" authorId="0" shapeId="0" xr:uid="{00000000-0006-0000-0400-00002C000000}">
      <text>
        <r>
          <rPr>
            <sz val="11"/>
            <rFont val="Calibri"/>
          </rPr>
          <t>RA Guard</t>
        </r>
      </text>
    </comment>
    <comment ref="J29" authorId="0" shapeId="0" xr:uid="{00000000-0006-0000-0400-00002D000000}">
      <text>
        <r>
          <rPr>
            <sz val="11"/>
            <rFont val="Calibri"/>
          </rPr>
          <t>Using Local RBAC to Limit User Access to Shell</t>
        </r>
      </text>
    </comment>
    <comment ref="K29" authorId="0" shapeId="0" xr:uid="{00000000-0006-0000-0400-00002E000000}">
      <text>
        <r>
          <rPr>
            <sz val="11"/>
            <rFont val="Calibri"/>
          </rPr>
          <t>SSH Allow List</t>
        </r>
      </text>
    </comment>
    <comment ref="L29" authorId="0" shapeId="0" xr:uid="{00000000-0006-0000-0400-00002F000000}">
      <text>
        <r>
          <rPr>
            <sz val="11"/>
            <rFont val="Calibri"/>
          </rPr>
          <t>Non Default Community Names, Access Rights &amp; ACL</t>
        </r>
      </text>
    </comment>
    <comment ref="M29" authorId="0" shapeId="0" xr:uid="{00000000-0006-0000-0400-000030000000}">
      <text>
        <r>
          <rPr>
            <sz val="11"/>
            <rFont val="Calibri"/>
          </rPr>
          <t>Disable Unused Physical Interfaces</t>
        </r>
      </text>
    </comment>
    <comment ref="N29" authorId="0" shapeId="0" xr:uid="{00000000-0006-0000-0400-000031000000}">
      <text>
        <r>
          <rPr>
            <sz val="11"/>
            <rFont val="Calibri"/>
          </rPr>
          <t>PIM Accept-Register</t>
        </r>
      </text>
    </comment>
    <comment ref="O29" authorId="0" shapeId="0" xr:uid="{00000000-0006-0000-0400-000032000000}">
      <text>
        <r>
          <rPr>
            <sz val="11"/>
            <rFont val="Calibri"/>
          </rPr>
          <t>PIM Accept-RP</t>
        </r>
      </text>
    </comment>
    <comment ref="P29" authorId="0" shapeId="0" xr:uid="{00000000-0006-0000-0400-000033000000}">
      <text>
        <r>
          <rPr>
            <sz val="11"/>
            <rFont val="Calibri"/>
          </rPr>
          <t>PIM SSM</t>
        </r>
      </text>
    </comment>
    <comment ref="Q29" authorId="0" shapeId="0" xr:uid="{00000000-0006-0000-0400-000034000000}">
      <text>
        <r>
          <rPr>
            <sz val="11"/>
            <rFont val="Calibri"/>
          </rPr>
          <t>IGMP Snooping ACL</t>
        </r>
      </text>
    </comment>
    <comment ref="R29" authorId="0" shapeId="0" xr:uid="{00000000-0006-0000-0400-000035000000}">
      <text>
        <r>
          <rPr>
            <sz val="11"/>
            <rFont val="Calibri"/>
          </rPr>
          <t>MLD Snooping ACL</t>
        </r>
      </text>
    </comment>
    <comment ref="S29" authorId="0" shapeId="0" xr:uid="{00000000-0006-0000-0400-000036000000}">
      <text>
        <r>
          <rPr>
            <sz val="11"/>
            <rFont val="Calibri"/>
          </rPr>
          <t>RA Guard</t>
        </r>
      </text>
    </comment>
    <comment ref="T29" authorId="0" shapeId="0" xr:uid="{00000000-0006-0000-0400-000037000000}">
      <text>
        <r>
          <rPr>
            <sz val="11"/>
            <rFont val="Calibri"/>
          </rPr>
          <t>IPv6 Destination Guard</t>
        </r>
      </text>
    </comment>
    <comment ref="U29" authorId="0" shapeId="0" xr:uid="{00000000-0006-0000-0400-000038000000}">
      <text>
        <r>
          <rPr>
            <sz val="11"/>
            <rFont val="Calibri"/>
          </rPr>
          <t>Control Plane Policing</t>
        </r>
      </text>
    </comment>
    <comment ref="V29" authorId="0" shapeId="0" xr:uid="{00000000-0006-0000-0400-000039000000}">
      <text>
        <r>
          <rPr>
            <sz val="11"/>
            <rFont val="Calibri"/>
          </rPr>
          <t>Control Plane ACL Management</t>
        </r>
      </text>
    </comment>
    <comment ref="J34" authorId="0" shapeId="0" xr:uid="{00000000-0006-0000-0400-00003A000000}">
      <text>
        <r>
          <rPr>
            <sz val="11"/>
            <rFont val="Calibri"/>
          </rPr>
          <t>Session Management</t>
        </r>
      </text>
    </comment>
    <comment ref="K34" authorId="0" shapeId="0" xr:uid="{00000000-0006-0000-0400-00003B000000}">
      <text>
        <r>
          <rPr>
            <sz val="11"/>
            <rFont val="Calibri"/>
          </rPr>
          <t>https-server idle session management</t>
        </r>
      </text>
    </comment>
    <comment ref="J35" authorId="0" shapeId="0" xr:uid="{00000000-0006-0000-0400-00003C000000}">
      <text>
        <r>
          <rPr>
            <sz val="11"/>
            <rFont val="Calibri"/>
          </rPr>
          <t>Verifying Telnet Server is Disabled</t>
        </r>
      </text>
    </comment>
    <comment ref="K35" authorId="0" shapeId="0" xr:uid="{00000000-0006-0000-0400-00003D000000}">
      <text>
        <r>
          <rPr>
            <sz val="11"/>
            <rFont val="Calibri"/>
          </rPr>
          <t>SSH Server Port Customization</t>
        </r>
      </text>
    </comment>
    <comment ref="L35" authorId="0" shapeId="0" xr:uid="{00000000-0006-0000-0400-00003E000000}">
      <text>
        <r>
          <rPr>
            <sz val="11"/>
            <rFont val="Calibri"/>
          </rPr>
          <t>SFTP and SCP</t>
        </r>
      </text>
    </comment>
    <comment ref="M35" authorId="0" shapeId="0" xr:uid="{00000000-0006-0000-0400-00003F000000}">
      <text>
        <r>
          <rPr>
            <sz val="11"/>
            <rFont val="Calibri"/>
          </rPr>
          <t>https-server default enablement</t>
        </r>
      </text>
    </comment>
    <comment ref="N35" authorId="0" shapeId="0" xr:uid="{00000000-0006-0000-0400-000040000000}">
      <text>
        <r>
          <rPr>
            <sz val="11"/>
            <rFont val="Calibri"/>
          </rPr>
          <t>Proxy ARP</t>
        </r>
      </text>
    </comment>
    <comment ref="O35" authorId="0" shapeId="0" xr:uid="{00000000-0006-0000-0400-000041000000}">
      <text>
        <r>
          <rPr>
            <sz val="11"/>
            <rFont val="Calibri"/>
          </rPr>
          <t>IP Directed Broadcast</t>
        </r>
      </text>
    </comment>
    <comment ref="P35" authorId="0" shapeId="0" xr:uid="{00000000-0006-0000-0400-000042000000}">
      <text>
        <r>
          <rPr>
            <sz val="11"/>
            <rFont val="Calibri"/>
          </rPr>
          <t>OSPF Passive Interfaces</t>
        </r>
      </text>
    </comment>
    <comment ref="Q35" authorId="0" shapeId="0" xr:uid="{00000000-0006-0000-0400-000043000000}">
      <text>
        <r>
          <rPr>
            <sz val="11"/>
            <rFont val="Calibri"/>
          </rPr>
          <t>BGP TTL Security</t>
        </r>
      </text>
    </comment>
    <comment ref="R35" authorId="0" shapeId="0" xr:uid="{00000000-0006-0000-0400-000044000000}">
      <text>
        <r>
          <rPr>
            <sz val="11"/>
            <rFont val="Calibri"/>
          </rPr>
          <t>DHCPv4 &amp; DHCPv6 Snooping Enablement</t>
        </r>
      </text>
    </comment>
    <comment ref="S35" authorId="0" shapeId="0" xr:uid="{00000000-0006-0000-0400-000045000000}">
      <text>
        <r>
          <rPr>
            <sz val="11"/>
            <rFont val="Calibri"/>
          </rPr>
          <t>DHCPv6 Guard</t>
        </r>
      </text>
    </comment>
    <comment ref="T35" authorId="0" shapeId="0" xr:uid="{00000000-0006-0000-0400-000046000000}">
      <text>
        <r>
          <rPr>
            <sz val="11"/>
            <rFont val="Calibri"/>
          </rPr>
          <t>Multicast BSR Boundary</t>
        </r>
      </text>
    </comment>
    <comment ref="U35" authorId="0" shapeId="0" xr:uid="{00000000-0006-0000-0400-000047000000}">
      <text>
        <r>
          <rPr>
            <sz val="11"/>
            <rFont val="Calibri"/>
          </rPr>
          <t>Dynamic ARP Inspection</t>
        </r>
      </text>
    </comment>
    <comment ref="J36" authorId="0" shapeId="0" xr:uid="{00000000-0006-0000-0400-000048000000}">
      <text>
        <r>
          <rPr>
            <sz val="11"/>
            <rFont val="Calibri"/>
          </rPr>
          <t>Verifying Telnet Server is Disabled</t>
        </r>
      </text>
    </comment>
    <comment ref="K36" authorId="0" shapeId="0" xr:uid="{00000000-0006-0000-0400-000049000000}">
      <text>
        <r>
          <rPr>
            <sz val="11"/>
            <rFont val="Calibri"/>
          </rPr>
          <t>SSH Server Port Customization</t>
        </r>
      </text>
    </comment>
    <comment ref="L36" authorId="0" shapeId="0" xr:uid="{00000000-0006-0000-0400-00004A000000}">
      <text>
        <r>
          <rPr>
            <sz val="11"/>
            <rFont val="Calibri"/>
          </rPr>
          <t>SFTP and SCP</t>
        </r>
      </text>
    </comment>
    <comment ref="M36" authorId="0" shapeId="0" xr:uid="{00000000-0006-0000-0400-00004B000000}">
      <text>
        <r>
          <rPr>
            <sz val="11"/>
            <rFont val="Calibri"/>
          </rPr>
          <t>https-server default enablement</t>
        </r>
      </text>
    </comment>
    <comment ref="N36" authorId="0" shapeId="0" xr:uid="{00000000-0006-0000-0400-00004C000000}">
      <text>
        <r>
          <rPr>
            <sz val="11"/>
            <rFont val="Calibri"/>
          </rPr>
          <t>Proxy ARP</t>
        </r>
      </text>
    </comment>
    <comment ref="O36" authorId="0" shapeId="0" xr:uid="{00000000-0006-0000-0400-00004D000000}">
      <text>
        <r>
          <rPr>
            <sz val="11"/>
            <rFont val="Calibri"/>
          </rPr>
          <t>IP Directed Broadcast</t>
        </r>
      </text>
    </comment>
    <comment ref="P36" authorId="0" shapeId="0" xr:uid="{00000000-0006-0000-0400-00004E000000}">
      <text>
        <r>
          <rPr>
            <sz val="11"/>
            <rFont val="Calibri"/>
          </rPr>
          <t>OSPF Passive Interfaces</t>
        </r>
      </text>
    </comment>
    <comment ref="Q36" authorId="0" shapeId="0" xr:uid="{00000000-0006-0000-0400-00004F000000}">
      <text>
        <r>
          <rPr>
            <sz val="11"/>
            <rFont val="Calibri"/>
          </rPr>
          <t>BGP TTL Security</t>
        </r>
      </text>
    </comment>
    <comment ref="R36" authorId="0" shapeId="0" xr:uid="{00000000-0006-0000-0400-000050000000}">
      <text>
        <r>
          <rPr>
            <sz val="11"/>
            <rFont val="Calibri"/>
          </rPr>
          <t>DHCPv4 &amp; DHCPv6 Snooping Enablement</t>
        </r>
      </text>
    </comment>
    <comment ref="S36" authorId="0" shapeId="0" xr:uid="{00000000-0006-0000-0400-000051000000}">
      <text>
        <r>
          <rPr>
            <sz val="11"/>
            <rFont val="Calibri"/>
          </rPr>
          <t>DHCPv6 Guard</t>
        </r>
      </text>
    </comment>
    <comment ref="T36" authorId="0" shapeId="0" xr:uid="{00000000-0006-0000-0400-000052000000}">
      <text>
        <r>
          <rPr>
            <sz val="11"/>
            <rFont val="Calibri"/>
          </rPr>
          <t>Multicast BSR Boundary</t>
        </r>
      </text>
    </comment>
    <comment ref="U36" authorId="0" shapeId="0" xr:uid="{00000000-0006-0000-0400-000053000000}">
      <text>
        <r>
          <rPr>
            <sz val="11"/>
            <rFont val="Calibri"/>
          </rPr>
          <t>Dynamic ARP Inspection</t>
        </r>
      </text>
    </comment>
    <comment ref="J38" authorId="0" shapeId="0" xr:uid="{00000000-0006-0000-0400-000054000000}">
      <text>
        <r>
          <rPr>
            <sz val="11"/>
            <rFont val="Calibri"/>
          </rPr>
          <t>Hardening Password Rules</t>
        </r>
      </text>
    </comment>
    <comment ref="K38" authorId="0" shapeId="0" xr:uid="{00000000-0006-0000-0400-000055000000}">
      <text>
        <r>
          <rPr>
            <sz val="11"/>
            <rFont val="Calibri"/>
          </rPr>
          <t>Set an Export Password</t>
        </r>
      </text>
    </comment>
    <comment ref="L38" authorId="0" shapeId="0" xr:uid="{00000000-0006-0000-0400-000056000000}">
      <text>
        <r>
          <rPr>
            <sz val="11"/>
            <rFont val="Calibri"/>
          </rPr>
          <t>Default admin account password</t>
        </r>
      </text>
    </comment>
    <comment ref="M38" authorId="0" shapeId="0" xr:uid="{00000000-0006-0000-0400-000057000000}">
      <text>
        <r>
          <rPr>
            <sz val="11"/>
            <rFont val="Calibri"/>
          </rPr>
          <t>ServiceOS Password</t>
        </r>
      </text>
    </comment>
    <comment ref="J39" authorId="0" shapeId="0" xr:uid="{00000000-0006-0000-0400-000058000000}">
      <text>
        <r>
          <rPr>
            <sz val="11"/>
            <rFont val="Calibri"/>
          </rPr>
          <t>Disable USB and Bluetooth on Device</t>
        </r>
      </text>
    </comment>
    <comment ref="J45" authorId="0" shapeId="0" xr:uid="{00000000-0006-0000-0400-000059000000}">
      <text>
        <r>
          <rPr>
            <sz val="11"/>
            <rFont val="Calibri"/>
          </rPr>
          <t>Create security user group</t>
        </r>
      </text>
    </comment>
    <comment ref="K45" authorId="0" shapeId="0" xr:uid="{00000000-0006-0000-0400-00005A000000}">
      <text>
        <r>
          <rPr>
            <sz val="11"/>
            <rFont val="Calibri"/>
          </rPr>
          <t>RBAC - Customer defined local user groups</t>
        </r>
      </text>
    </comment>
    <comment ref="L45" authorId="0" shapeId="0" xr:uid="{00000000-0006-0000-0400-00005B000000}">
      <text>
        <r>
          <rPr>
            <sz val="11"/>
            <rFont val="Calibri"/>
          </rPr>
          <t>Default &amp; Fallback Local Authentication</t>
        </r>
      </text>
    </comment>
    <comment ref="J46" authorId="0" shapeId="0" xr:uid="{00000000-0006-0000-0400-00005C000000}">
      <text>
        <r>
          <rPr>
            <sz val="11"/>
            <rFont val="Calibri"/>
          </rPr>
          <t>Hardening Password Rules</t>
        </r>
      </text>
    </comment>
    <comment ref="K46" authorId="0" shapeId="0" xr:uid="{00000000-0006-0000-0400-00005D000000}">
      <text>
        <r>
          <rPr>
            <sz val="11"/>
            <rFont val="Calibri"/>
          </rPr>
          <t>ServiceOS Password</t>
        </r>
      </text>
    </comment>
    <comment ref="J48" authorId="0" shapeId="0" xr:uid="{00000000-0006-0000-0400-00005E000000}">
      <text>
        <r>
          <rPr>
            <sz val="11"/>
            <rFont val="Calibri"/>
          </rPr>
          <t>Enable Enhanced Secure Mode</t>
        </r>
      </text>
    </comment>
    <comment ref="K48" authorId="0" shapeId="0" xr:uid="{00000000-0006-0000-0400-00005F000000}">
      <text>
        <r>
          <rPr>
            <sz val="11"/>
            <rFont val="Calibri"/>
          </rPr>
          <t>Using Local RBAC to Limit User Access to Shell</t>
        </r>
      </text>
    </comment>
    <comment ref="L48" authorId="0" shapeId="0" xr:uid="{00000000-0006-0000-0400-000060000000}">
      <text>
        <r>
          <rPr>
            <sz val="11"/>
            <rFont val="Calibri"/>
          </rPr>
          <t>Per User Management Interface Enablement</t>
        </r>
      </text>
    </comment>
    <comment ref="M48" authorId="0" shapeId="0" xr:uid="{00000000-0006-0000-0400-000061000000}">
      <text>
        <r>
          <rPr>
            <sz val="11"/>
            <rFont val="Calibri"/>
          </rPr>
          <t>Login Privilege Elevation for Administrators</t>
        </r>
      </text>
    </comment>
    <comment ref="J50" authorId="0" shapeId="0" xr:uid="{00000000-0006-0000-0400-000062000000}">
      <text>
        <r>
          <rPr>
            <sz val="11"/>
            <rFont val="Calibri"/>
          </rPr>
          <t>Radius Server Configuration</t>
        </r>
      </text>
    </comment>
    <comment ref="K50" authorId="0" shapeId="0" xr:uid="{00000000-0006-0000-0400-000063000000}">
      <text>
        <r>
          <rPr>
            <sz val="11"/>
            <rFont val="Calibri"/>
          </rPr>
          <t>TACACS Server Configuration</t>
        </r>
      </text>
    </comment>
    <comment ref="L50" authorId="0" shapeId="0" xr:uid="{00000000-0006-0000-0400-000064000000}">
      <text>
        <r>
          <rPr>
            <sz val="11"/>
            <rFont val="Calibri"/>
          </rPr>
          <t>RadSec Server Configuration</t>
        </r>
      </text>
    </comment>
    <comment ref="M50" authorId="0" shapeId="0" xr:uid="{00000000-0006-0000-0400-000065000000}">
      <text>
        <r>
          <rPr>
            <sz val="11"/>
            <rFont val="Calibri"/>
          </rPr>
          <t>Local Authorization</t>
        </r>
      </text>
    </comment>
    <comment ref="N50" authorId="0" shapeId="0" xr:uid="{00000000-0006-0000-0400-000066000000}">
      <text>
        <r>
          <rPr>
            <sz val="11"/>
            <rFont val="Calibri"/>
          </rPr>
          <t>Remote Authorization</t>
        </r>
      </text>
    </comment>
    <comment ref="J54" authorId="0" shapeId="0" xr:uid="{00000000-0006-0000-0400-000067000000}">
      <text>
        <r>
          <rPr>
            <sz val="11"/>
            <rFont val="Calibri"/>
          </rPr>
          <t>Two-factor authentication with the SSH server</t>
        </r>
      </text>
    </comment>
    <comment ref="K54" authorId="0" shapeId="0" xr:uid="{00000000-0006-0000-0400-000068000000}">
      <text>
        <r>
          <rPr>
            <sz val="11"/>
            <rFont val="Calibri"/>
          </rPr>
          <t>Two-factor authentication with the https-server server</t>
        </r>
      </text>
    </comment>
    <comment ref="J56" authorId="0" shapeId="0" xr:uid="{00000000-0006-0000-0400-000069000000}">
      <text>
        <r>
          <rPr>
            <sz val="11"/>
            <rFont val="Calibri"/>
          </rPr>
          <t>Two-factor authentication with the SSH server</t>
        </r>
      </text>
    </comment>
    <comment ref="J63" authorId="0" shapeId="0" xr:uid="{00000000-0006-0000-0400-00006A000000}">
      <text>
        <r>
          <rPr>
            <sz val="11"/>
            <rFont val="Calibri"/>
          </rPr>
          <t>Firmware Validation</t>
        </r>
      </text>
    </comment>
    <comment ref="J64" authorId="0" shapeId="0" xr:uid="{00000000-0006-0000-0400-00006B000000}">
      <text>
        <r>
          <rPr>
            <sz val="11"/>
            <rFont val="Calibri"/>
          </rPr>
          <t>Firmware Validation</t>
        </r>
      </text>
    </comment>
    <comment ref="J65" authorId="0" shapeId="0" xr:uid="{00000000-0006-0000-0400-00006C000000}">
      <text>
        <r>
          <rPr>
            <sz val="11"/>
            <rFont val="Calibri"/>
          </rPr>
          <t>DHCPv4 &amp; DHCPv6 Snooping Enablement</t>
        </r>
      </text>
    </comment>
    <comment ref="K65" authorId="0" shapeId="0" xr:uid="{00000000-0006-0000-0400-00006D000000}">
      <text>
        <r>
          <rPr>
            <sz val="11"/>
            <rFont val="Calibri"/>
          </rPr>
          <t>DHCPv6 Guard</t>
        </r>
      </text>
    </comment>
    <comment ref="L65" authorId="0" shapeId="0" xr:uid="{00000000-0006-0000-0400-00006E000000}">
      <text>
        <r>
          <rPr>
            <sz val="11"/>
            <rFont val="Calibri"/>
          </rPr>
          <t>MSDP SA Cache limit</t>
        </r>
      </text>
    </comment>
    <comment ref="M65" authorId="0" shapeId="0" xr:uid="{00000000-0006-0000-0400-00006F000000}">
      <text>
        <r>
          <rPr>
            <sz val="11"/>
            <rFont val="Calibri"/>
          </rPr>
          <t>IPv6 Destination Guard</t>
        </r>
      </text>
    </comment>
    <comment ref="N65" authorId="0" shapeId="0" xr:uid="{00000000-0006-0000-0400-000070000000}">
      <text>
        <r>
          <rPr>
            <sz val="11"/>
            <rFont val="Calibri"/>
          </rPr>
          <t>Spaning Tree BPDU Protect</t>
        </r>
      </text>
    </comment>
    <comment ref="J66" authorId="0" shapeId="0" xr:uid="{00000000-0006-0000-0400-000071000000}">
      <text>
        <r>
          <rPr>
            <sz val="11"/>
            <rFont val="Calibri"/>
          </rPr>
          <t>DHCPv4 &amp; DHCPv6 Snooping Enablement</t>
        </r>
      </text>
    </comment>
    <comment ref="K66" authorId="0" shapeId="0" xr:uid="{00000000-0006-0000-0400-000072000000}">
      <text>
        <r>
          <rPr>
            <sz val="11"/>
            <rFont val="Calibri"/>
          </rPr>
          <t>DHCPv6 Guard</t>
        </r>
      </text>
    </comment>
    <comment ref="L66" authorId="0" shapeId="0" xr:uid="{00000000-0006-0000-0400-000073000000}">
      <text>
        <r>
          <rPr>
            <sz val="11"/>
            <rFont val="Calibri"/>
          </rPr>
          <t>MSDP SA Cache limit</t>
        </r>
      </text>
    </comment>
    <comment ref="M66" authorId="0" shapeId="0" xr:uid="{00000000-0006-0000-0400-000074000000}">
      <text>
        <r>
          <rPr>
            <sz val="11"/>
            <rFont val="Calibri"/>
          </rPr>
          <t>IPv6 Destination Guard</t>
        </r>
      </text>
    </comment>
    <comment ref="N66" authorId="0" shapeId="0" xr:uid="{00000000-0006-0000-0400-000075000000}">
      <text>
        <r>
          <rPr>
            <sz val="11"/>
            <rFont val="Calibri"/>
          </rPr>
          <t>Spaning Tree BPDU Protect</t>
        </r>
      </text>
    </comment>
    <comment ref="J70" authorId="0" shapeId="0" xr:uid="{00000000-0006-0000-0400-000076000000}">
      <text>
        <r>
          <rPr>
            <sz val="11"/>
            <rFont val="Calibri"/>
          </rPr>
          <t>SNMP Traps</t>
        </r>
      </text>
    </comment>
    <comment ref="K70" authorId="0" shapeId="0" xr:uid="{00000000-0006-0000-0400-000077000000}">
      <text>
        <r>
          <rPr>
            <sz val="11"/>
            <rFont val="Calibri"/>
          </rPr>
          <t>Local Accounting</t>
        </r>
      </text>
    </comment>
    <comment ref="L70" authorId="0" shapeId="0" xr:uid="{00000000-0006-0000-0400-000078000000}">
      <text>
        <r>
          <rPr>
            <sz val="11"/>
            <rFont val="Calibri"/>
          </rPr>
          <t>Remote Accounting</t>
        </r>
      </text>
    </comment>
    <comment ref="M70" authorId="0" shapeId="0" xr:uid="{00000000-0006-0000-0400-000079000000}">
      <text>
        <r>
          <rPr>
            <sz val="11"/>
            <rFont val="Calibri"/>
          </rPr>
          <t>Configure syslog-client to log using TLS</t>
        </r>
      </text>
    </comment>
    <comment ref="J72" authorId="0" shapeId="0" xr:uid="{00000000-0006-0000-0400-00007A000000}">
      <text>
        <r>
          <rPr>
            <sz val="11"/>
            <rFont val="Calibri"/>
          </rPr>
          <t>Configuring Time Services</t>
        </r>
      </text>
    </comment>
    <comment ref="J73" authorId="0" shapeId="0" xr:uid="{00000000-0006-0000-0400-00007B000000}">
      <text>
        <r>
          <rPr>
            <sz val="11"/>
            <rFont val="Calibri"/>
          </rPr>
          <t>Local Accounting</t>
        </r>
      </text>
    </comment>
    <comment ref="K73" authorId="0" shapeId="0" xr:uid="{00000000-0006-0000-0400-00007C000000}">
      <text>
        <r>
          <rPr>
            <sz val="11"/>
            <rFont val="Calibri"/>
          </rPr>
          <t>Remote Accounting</t>
        </r>
      </text>
    </comment>
    <comment ref="L73" authorId="0" shapeId="0" xr:uid="{00000000-0006-0000-0400-00007D000000}">
      <text>
        <r>
          <rPr>
            <sz val="11"/>
            <rFont val="Calibri"/>
          </rPr>
          <t>Configure syslog-client to log using TLS</t>
        </r>
      </text>
    </comment>
    <comment ref="J79" authorId="0" shapeId="0" xr:uid="{00000000-0006-0000-0400-00007E000000}">
      <text>
        <r>
          <rPr>
            <sz val="11"/>
            <rFont val="Calibri"/>
          </rPr>
          <t>SNMP Traps</t>
        </r>
      </text>
    </comment>
    <comment ref="J99" authorId="0" shapeId="0" xr:uid="{00000000-0006-0000-0400-00007F000000}">
      <text>
        <r>
          <rPr>
            <sz val="11"/>
            <rFont val="Calibri"/>
          </rPr>
          <t>Schedule Configuration Backup Job</t>
        </r>
      </text>
    </comment>
    <comment ref="J101" authorId="0" shapeId="0" xr:uid="{00000000-0006-0000-0400-000080000000}">
      <text>
        <r>
          <rPr>
            <sz val="11"/>
            <rFont val="Calibri"/>
          </rPr>
          <t>Schedule Configuration Backup Job</t>
        </r>
      </text>
    </comment>
    <comment ref="J104" authorId="0" shapeId="0" xr:uid="{00000000-0006-0000-0400-000081000000}">
      <text>
        <r>
          <rPr>
            <sz val="11"/>
            <rFont val="Calibri"/>
          </rPr>
          <t>Firmware Validation</t>
        </r>
      </text>
    </comment>
    <comment ref="J111" authorId="0" shapeId="0" xr:uid="{00000000-0006-0000-0400-000082000000}">
      <text>
        <r>
          <rPr>
            <sz val="11"/>
            <rFont val="Calibri"/>
          </rPr>
          <t>Per User Management Interface Enablement</t>
        </r>
      </text>
    </comment>
    <comment ref="J116" authorId="0" shapeId="0" xr:uid="{00000000-0006-0000-0400-000083000000}">
      <text>
        <r>
          <rPr>
            <sz val="11"/>
            <rFont val="Calibri"/>
          </rPr>
          <t>SSDP</t>
        </r>
      </text>
    </comment>
    <comment ref="K116" authorId="0" shapeId="0" xr:uid="{00000000-0006-0000-0400-000084000000}">
      <text>
        <r>
          <rPr>
            <sz val="11"/>
            <rFont val="Calibri"/>
          </rPr>
          <t>RA Guard</t>
        </r>
      </text>
    </comment>
    <comment ref="J117" authorId="0" shapeId="0" xr:uid="{00000000-0006-0000-0400-000085000000}">
      <text>
        <r>
          <rPr>
            <sz val="11"/>
            <rFont val="Calibri"/>
          </rPr>
          <t>Remote Authentication - RADIUS/RadSec/TACACS+</t>
        </r>
      </text>
    </comment>
    <comment ref="K117" authorId="0" shapeId="0" xr:uid="{00000000-0006-0000-0400-000086000000}">
      <text>
        <r>
          <rPr>
            <sz val="11"/>
            <rFont val="Calibri"/>
          </rPr>
          <t>DHCPv4 &amp; DHCPv6 Snooping Enablement</t>
        </r>
      </text>
    </comment>
    <comment ref="L117" authorId="0" shapeId="0" xr:uid="{00000000-0006-0000-0400-000087000000}">
      <text>
        <r>
          <rPr>
            <sz val="11"/>
            <rFont val="Calibri"/>
          </rPr>
          <t>DHCPv6 Guard</t>
        </r>
      </text>
    </comment>
    <comment ref="M117" authorId="0" shapeId="0" xr:uid="{00000000-0006-0000-0400-000088000000}">
      <text>
        <r>
          <rPr>
            <sz val="11"/>
            <rFont val="Calibri"/>
          </rPr>
          <t>MSDP SA Cache limit</t>
        </r>
      </text>
    </comment>
    <comment ref="N117" authorId="0" shapeId="0" xr:uid="{00000000-0006-0000-0400-000089000000}">
      <text>
        <r>
          <rPr>
            <sz val="11"/>
            <rFont val="Calibri"/>
          </rPr>
          <t>IPv6 Destination Guard</t>
        </r>
      </text>
    </comment>
    <comment ref="O117" authorId="0" shapeId="0" xr:uid="{00000000-0006-0000-0400-00008A000000}">
      <text>
        <r>
          <rPr>
            <sz val="11"/>
            <rFont val="Calibri"/>
          </rPr>
          <t>Spaning Tree BPDU Protect</t>
        </r>
      </text>
    </comment>
    <comment ref="J153" authorId="0" shapeId="0" xr:uid="{00000000-0006-0000-0400-00008B000000}">
      <text>
        <r>
          <rPr>
            <sz val="11"/>
            <rFont val="Calibri"/>
          </rPr>
          <t>Recommended Ciphers, MACs, and Algorithms</t>
        </r>
      </text>
    </comment>
    <comment ref="K153" authorId="0" shapeId="0" xr:uid="{00000000-0006-0000-0400-00008C000000}">
      <text>
        <r>
          <rPr>
            <sz val="11"/>
            <rFont val="Calibri"/>
          </rPr>
          <t>SSH Server Key</t>
        </r>
      </text>
    </comment>
    <comment ref="L153" authorId="0" shapeId="0" xr:uid="{00000000-0006-0000-0400-00008D000000}">
      <text>
        <r>
          <rPr>
            <sz val="11"/>
            <rFont val="Calibri"/>
          </rPr>
          <t>NTP Authentication</t>
        </r>
      </text>
    </comment>
    <comment ref="M153" authorId="0" shapeId="0" xr:uid="{00000000-0006-0000-0400-00008E000000}">
      <text>
        <r>
          <rPr>
            <sz val="11"/>
            <rFont val="Calibri"/>
          </rPr>
          <t>SNMP V3</t>
        </r>
      </text>
    </comment>
  </commentList>
</comments>
</file>

<file path=xl/sharedStrings.xml><?xml version="1.0" encoding="utf-8"?>
<sst xmlns="http://schemas.openxmlformats.org/spreadsheetml/2006/main" count="3129" uniqueCount="1483">
  <si>
    <t>Section</t>
  </si>
  <si>
    <t>Id</t>
  </si>
  <si>
    <t>Title</t>
  </si>
  <si>
    <t>Assessment</t>
  </si>
  <si>
    <t>Profile</t>
  </si>
  <si>
    <t>MoSCoW</t>
  </si>
  <si>
    <t>OpsImpact</t>
  </si>
  <si>
    <t>Phase</t>
  </si>
  <si>
    <t>ImplStatus</t>
  </si>
  <si>
    <t>Notes</t>
  </si>
  <si>
    <t>Remediation</t>
  </si>
  <si>
    <t>Description</t>
  </si>
  <si>
    <t>Impact</t>
  </si>
  <si>
    <t>Audit</t>
  </si>
  <si>
    <t>Default</t>
  </si>
  <si>
    <t>Status</t>
  </si>
  <si>
    <t>LogID</t>
  </si>
  <si>
    <t>Securing Switch Management Access</t>
  </si>
  <si>
    <t>1.1.1</t>
  </si>
  <si>
    <r>
      <rPr>
        <sz val="11"/>
        <rFont val="Calibri"/>
      </rPr>
      <t>Create security user group</t>
    </r>
  </si>
  <si>
    <t>Manual</t>
  </si>
  <si>
    <t>Level 1</t>
  </si>
  <si>
    <t>Unassigned</t>
  </si>
  <si>
    <t>Unassessed</t>
  </si>
  <si>
    <t>Pending</t>
  </si>
  <si>
    <t/>
  </si>
  <si>
    <r>
      <rPr>
        <sz val="11"/>
        <color rgb="FF000000"/>
        <rFont val="Calibri"/>
      </rPr>
      <t>Perform the following to determine if the security role is available:</t>
    </r>
    <r>
      <rPr>
        <sz val="11"/>
        <color rgb="FF000000"/>
        <rFont val="Calibri"/>
      </rPr>
      <t xml:space="preserve">
</t>
    </r>
    <r>
      <rPr>
        <sz val="11"/>
        <color rgb="FF006096"/>
        <rFont val="Roboto Condensed"/>
      </rPr>
      <t>switch# show user-group | include &lt;group&gt;</t>
    </r>
    <r>
      <rPr>
        <sz val="11"/>
        <color rgb="FF006096"/>
        <rFont val="Roboto Condensed"/>
      </rPr>
      <t xml:space="preserve">
</t>
    </r>
  </si>
  <si>
    <r>
      <rPr>
        <sz val="11"/>
        <color rgb="FF000000"/>
        <rFont val="Calibri"/>
      </rPr>
      <t>This sequence creates a new local user group which can be used for security administrators.</t>
    </r>
  </si>
  <si>
    <r>
      <rPr>
        <sz val="11"/>
        <color rgb="FF000000"/>
        <rFont val="Calibri"/>
      </rPr>
      <t>The use of a built-in administrators or operators account for the security officer would provide an excess of access to the device.</t>
    </r>
  </si>
  <si>
    <r>
      <rPr>
        <sz val="11"/>
        <color rgb="FF000000"/>
        <rFont val="Calibri"/>
      </rPr>
      <t>Create the security administrator group with the following:</t>
    </r>
    <r>
      <rPr>
        <sz val="11"/>
        <color rgb="FF000000"/>
        <rFont val="Calibri"/>
      </rPr>
      <t xml:space="preserve">
</t>
    </r>
    <r>
      <rPr>
        <sz val="11"/>
        <color rgb="FF006096"/>
        <rFont val="Roboto Condensed"/>
      </rPr>
      <t>switch(config)# user-group &lt;group&gt;</t>
    </r>
    <r>
      <rPr>
        <sz val="11"/>
        <color rgb="FF006096"/>
        <rFont val="Roboto Condensed"/>
      </rPr>
      <t xml:space="preserve">
</t>
    </r>
    <r>
      <rPr>
        <sz val="11"/>
        <color rgb="FF006096"/>
        <rFont val="Roboto Condensed"/>
      </rPr>
      <t>switch(config-usr-grp-&lt;group&gt;)# permit cli command "show security-logs*"</t>
    </r>
    <r>
      <rPr>
        <sz val="11"/>
        <color rgb="FF006096"/>
        <rFont val="Roboto Condensed"/>
      </rPr>
      <t xml:space="preserve">
</t>
    </r>
    <r>
      <rPr>
        <sz val="11"/>
        <color rgb="FF006096"/>
        <rFont val="Roboto Condensed"/>
      </rPr>
      <t>switch(config-usr-grp-&lt;group&gt;)# permit cli command "clear security-logs"</t>
    </r>
    <r>
      <rPr>
        <sz val="11"/>
        <color rgb="FF006096"/>
        <rFont val="Roboto Condensed"/>
      </rPr>
      <t xml:space="preserve">
</t>
    </r>
    <r>
      <rPr>
        <sz val="11"/>
        <color rgb="FF006096"/>
        <rFont val="Roboto Condensed"/>
      </rPr>
      <t>switch(config-usr-grp-&lt;group&gt;)# permit cli command "copy security-log*"</t>
    </r>
    <r>
      <rPr>
        <sz val="11"/>
        <color rgb="FF006096"/>
        <rFont val="Roboto Condensed"/>
      </rPr>
      <t xml:space="preserve">
</t>
    </r>
    <r>
      <rPr>
        <sz val="11"/>
        <color rgb="FF006096"/>
        <rFont val="Roboto Condensed"/>
      </rPr>
      <t>switch(config-usr-grp-&lt;group&gt;)# exit</t>
    </r>
    <r>
      <rPr>
        <sz val="11"/>
        <color rgb="FF006096"/>
        <rFont val="Roboto Condensed"/>
      </rPr>
      <t xml:space="preserve">
</t>
    </r>
    <r>
      <rPr>
        <sz val="11"/>
        <color rgb="FF000000"/>
        <rFont val="Calibri"/>
      </rPr>
      <t xml:space="preserve">
</t>
    </r>
    <r>
      <rPr>
        <sz val="11"/>
        <color rgb="FF000000"/>
        <rFont val="Calibri"/>
      </rPr>
      <t>Security administrators can be added to this new group through the following:</t>
    </r>
    <r>
      <rPr>
        <sz val="11"/>
        <color rgb="FF000000"/>
        <rFont val="Calibri"/>
      </rPr>
      <t xml:space="preserve">
</t>
    </r>
    <r>
      <rPr>
        <sz val="11"/>
        <color rgb="FF006096"/>
        <rFont val="Roboto Condensed"/>
      </rPr>
      <t>switch(config)# user &lt;name&gt; group &lt;group&gt; password</t>
    </r>
    <r>
      <rPr>
        <sz val="11"/>
        <color rgb="FF006096"/>
        <rFont val="Roboto Condensed"/>
      </rPr>
      <t xml:space="preserve">
</t>
    </r>
    <r>
      <rPr>
        <sz val="11"/>
        <color rgb="FF006096"/>
        <rFont val="Roboto Condensed"/>
      </rPr>
      <t>Adding user &lt;name&gt;</t>
    </r>
    <r>
      <rPr>
        <sz val="11"/>
        <color rgb="FF006096"/>
        <rFont val="Roboto Condensed"/>
      </rPr>
      <t xml:space="preserve">
</t>
    </r>
    <r>
      <rPr>
        <sz val="11"/>
        <color rgb="FF006096"/>
        <rFont val="Roboto Condensed"/>
      </rPr>
      <t>Enter password:************</t>
    </r>
    <r>
      <rPr>
        <sz val="11"/>
        <color rgb="FF006096"/>
        <rFont val="Roboto Condensed"/>
      </rPr>
      <t xml:space="preserve">
</t>
    </r>
    <r>
      <rPr>
        <sz val="11"/>
        <color rgb="FF006096"/>
        <rFont val="Roboto Condensed"/>
      </rPr>
      <t>Confirm password:************</t>
    </r>
    <r>
      <rPr>
        <sz val="11"/>
        <color rgb="FF006096"/>
        <rFont val="Roboto Condensed"/>
      </rPr>
      <t xml:space="preserve">
</t>
    </r>
  </si>
  <si>
    <r>
      <rPr>
        <sz val="11"/>
        <color rgb="FF000000"/>
        <rFont val="Calibri"/>
      </rPr>
      <t>The security administrator group is not available by default.</t>
    </r>
  </si>
  <si>
    <t>1.1.2</t>
  </si>
  <si>
    <r>
      <rPr>
        <sz val="11"/>
        <rFont val="Calibri"/>
      </rPr>
      <t>Securing Password Entry</t>
    </r>
  </si>
  <si>
    <r>
      <rPr>
        <sz val="11"/>
        <color rgb="FF000000"/>
        <rFont val="Calibri"/>
      </rPr>
      <t>The password masking function is accesses by</t>
    </r>
    <r>
      <rPr>
        <sz val="11"/>
        <color rgb="FF000000"/>
        <rFont val="Calibri"/>
      </rPr>
      <t xml:space="preserve">
</t>
    </r>
    <r>
      <rPr>
        <sz val="11"/>
        <color rgb="FF000000"/>
        <rFont val="Calibri"/>
      </rPr>
      <t>example - creating a new user:</t>
    </r>
    <r>
      <rPr>
        <sz val="11"/>
        <color rgb="FF000000"/>
        <rFont val="Calibri"/>
      </rPr>
      <t xml:space="preserve">
</t>
    </r>
    <r>
      <rPr>
        <sz val="11"/>
        <color rgb="FF006096"/>
        <rFont val="Roboto Condensed"/>
      </rPr>
      <t>switch(config)# user switchAdmin group administrators password</t>
    </r>
    <r>
      <rPr>
        <sz val="11"/>
        <color rgb="FF006096"/>
        <rFont val="Roboto Condensed"/>
      </rPr>
      <t xml:space="preserve">
</t>
    </r>
    <r>
      <rPr>
        <sz val="11"/>
        <color rgb="FF006096"/>
        <rFont val="Roboto Condensed"/>
      </rPr>
      <t>Enter password: ********</t>
    </r>
    <r>
      <rPr>
        <sz val="11"/>
        <color rgb="FF006096"/>
        <rFont val="Roboto Condensed"/>
      </rPr>
      <t xml:space="preserve">
</t>
    </r>
    <r>
      <rPr>
        <sz val="11"/>
        <color rgb="FF006096"/>
        <rFont val="Roboto Condensed"/>
      </rPr>
      <t>Confirm password: ********</t>
    </r>
    <r>
      <rPr>
        <sz val="11"/>
        <color rgb="FF006096"/>
        <rFont val="Roboto Condensed"/>
      </rPr>
      <t xml:space="preserve">
</t>
    </r>
    <r>
      <rPr>
        <sz val="11"/>
        <color rgb="FF006096"/>
        <rFont val="Roboto Condensed"/>
      </rPr>
      <t xml:space="preserve">switch(config)# </t>
    </r>
    <r>
      <rPr>
        <sz val="11"/>
        <color rgb="FF006096"/>
        <rFont val="Roboto Condensed"/>
      </rPr>
      <t xml:space="preserve">
</t>
    </r>
    <r>
      <rPr>
        <sz val="11"/>
        <color rgb="FF000000"/>
        <rFont val="Calibri"/>
      </rPr>
      <t xml:space="preserve">
</t>
    </r>
    <r>
      <rPr>
        <sz val="11"/>
        <color rgb="FF000000"/>
        <rFont val="Calibri"/>
      </rPr>
      <t>example - changing a user password:</t>
    </r>
    <r>
      <rPr>
        <sz val="11"/>
        <color rgb="FF000000"/>
        <rFont val="Calibri"/>
      </rPr>
      <t xml:space="preserve">
</t>
    </r>
    <r>
      <rPr>
        <sz val="11"/>
        <color rgb="FF006096"/>
        <rFont val="Roboto Condensed"/>
      </rPr>
      <t>switch(config)# user switchAdmin password</t>
    </r>
    <r>
      <rPr>
        <sz val="11"/>
        <color rgb="FF006096"/>
        <rFont val="Roboto Condensed"/>
      </rPr>
      <t xml:space="preserve">
</t>
    </r>
    <r>
      <rPr>
        <sz val="11"/>
        <color rgb="FF006096"/>
        <rFont val="Roboto Condensed"/>
      </rPr>
      <t>Enter password: ********</t>
    </r>
    <r>
      <rPr>
        <sz val="11"/>
        <color rgb="FF006096"/>
        <rFont val="Roboto Condensed"/>
      </rPr>
      <t xml:space="preserve">
</t>
    </r>
    <r>
      <rPr>
        <sz val="11"/>
        <color rgb="FF006096"/>
        <rFont val="Roboto Condensed"/>
      </rPr>
      <t>Confirm password: ********</t>
    </r>
    <r>
      <rPr>
        <sz val="11"/>
        <color rgb="FF006096"/>
        <rFont val="Roboto Condensed"/>
      </rPr>
      <t xml:space="preserve">
</t>
    </r>
    <r>
      <rPr>
        <sz val="11"/>
        <color rgb="FF006096"/>
        <rFont val="Roboto Condensed"/>
      </rPr>
      <t xml:space="preserve">switch(config)# </t>
    </r>
    <r>
      <rPr>
        <sz val="11"/>
        <color rgb="FF006096"/>
        <rFont val="Roboto Condensed"/>
      </rPr>
      <t xml:space="preserve">
</t>
    </r>
    <r>
      <rPr>
        <sz val="11"/>
        <color rgb="FF000000"/>
        <rFont val="Calibri"/>
      </rPr>
      <t xml:space="preserve">
</t>
    </r>
    <r>
      <rPr>
        <sz val="11"/>
        <color rgb="FF000000"/>
        <rFont val="Calibri"/>
      </rPr>
      <t>example - configuring a radius host shared secret:</t>
    </r>
    <r>
      <rPr>
        <sz val="11"/>
        <color rgb="FF000000"/>
        <rFont val="Calibri"/>
      </rPr>
      <t xml:space="preserve">
</t>
    </r>
    <r>
      <rPr>
        <sz val="11"/>
        <color rgb="FF006096"/>
        <rFont val="Roboto Condensed"/>
      </rPr>
      <t xml:space="preserve">switch(config)# radius-server host 10.10.10.10 key </t>
    </r>
    <r>
      <rPr>
        <sz val="11"/>
        <color rgb="FF006096"/>
        <rFont val="Roboto Condensed"/>
      </rPr>
      <t xml:space="preserve">
</t>
    </r>
    <r>
      <rPr>
        <sz val="11"/>
        <color rgb="FF006096"/>
        <rFont val="Roboto Condensed"/>
      </rPr>
      <t>Enter the RADIUS server key: ********</t>
    </r>
    <r>
      <rPr>
        <sz val="11"/>
        <color rgb="FF006096"/>
        <rFont val="Roboto Condensed"/>
      </rPr>
      <t xml:space="preserve">
</t>
    </r>
    <r>
      <rPr>
        <sz val="11"/>
        <color rgb="FF006096"/>
        <rFont val="Roboto Condensed"/>
      </rPr>
      <t>Re-Enter the RADIUS server key: ********</t>
    </r>
    <r>
      <rPr>
        <sz val="11"/>
        <color rgb="FF006096"/>
        <rFont val="Roboto Condensed"/>
      </rPr>
      <t xml:space="preserve">
</t>
    </r>
    <r>
      <rPr>
        <sz val="11"/>
        <color rgb="FF006096"/>
        <rFont val="Roboto Condensed"/>
      </rPr>
      <t xml:space="preserve">switch(config)# </t>
    </r>
    <r>
      <rPr>
        <sz val="11"/>
        <color rgb="FF006096"/>
        <rFont val="Roboto Condensed"/>
      </rPr>
      <t xml:space="preserve">
</t>
    </r>
  </si>
  <si>
    <r>
      <rPr>
        <sz val="11"/>
        <color rgb="FF000000"/>
        <rFont val="Calibri"/>
      </rPr>
      <t>This section describes a method of obfuscating or masking password or shared secret entry.</t>
    </r>
  </si>
  <si>
    <r>
      <rPr>
        <sz val="11"/>
        <color rgb="FF000000"/>
        <rFont val="Calibri"/>
      </rPr>
      <t>Not utilizing password masking exposes secure credential values to onyone with access to the terminal desplay during entry or to the console command history.</t>
    </r>
  </si>
  <si>
    <r>
      <rPr>
        <sz val="11"/>
        <color rgb="FF000000"/>
        <rFont val="Calibri"/>
      </rPr>
      <t>Password Masking is an entry method and not a setting.  There is no default value</t>
    </r>
  </si>
  <si>
    <t>1.1.3</t>
  </si>
  <si>
    <r>
      <rPr>
        <sz val="11"/>
        <rFont val="Calibri"/>
      </rPr>
      <t>Hardening Password Rules</t>
    </r>
  </si>
  <si>
    <t>Automated</t>
  </si>
  <si>
    <r>
      <rPr>
        <sz val="11"/>
        <color rgb="FF000000"/>
        <rFont val="Calibri"/>
      </rPr>
      <t>Set a password complexity policy with a minimum of &lt;X&gt; characters long, includes at least &lt;Y&gt; lowercase/uppercase/special/numeric character, and doesn't allow users to reuse the past &lt;Z&gt; passwords:</t>
    </r>
    <r>
      <rPr>
        <sz val="11"/>
        <color rgb="FF000000"/>
        <rFont val="Calibri"/>
      </rPr>
      <t xml:space="preserve">
</t>
    </r>
    <r>
      <rPr>
        <sz val="11"/>
        <color rgb="FF006096"/>
        <rFont val="Roboto Condensed"/>
      </rPr>
      <t>switch(config)# password complexity</t>
    </r>
    <r>
      <rPr>
        <sz val="11"/>
        <color rgb="FF006096"/>
        <rFont val="Roboto Condensed"/>
      </rPr>
      <t xml:space="preserve">
</t>
    </r>
    <r>
      <rPr>
        <sz val="11"/>
        <color rgb="FF006096"/>
        <rFont val="Roboto Condensed"/>
      </rPr>
      <t>switch(config-pwd-cplx)# minimum-length &lt;X&gt;</t>
    </r>
    <r>
      <rPr>
        <sz val="11"/>
        <color rgb="FF006096"/>
        <rFont val="Roboto Condensed"/>
      </rPr>
      <t xml:space="preserve">
</t>
    </r>
    <r>
      <rPr>
        <sz val="11"/>
        <color rgb="FF006096"/>
        <rFont val="Roboto Condensed"/>
      </rPr>
      <t>switch(config-pwd-cplx)# lowercase-count &lt;Y&gt;</t>
    </r>
    <r>
      <rPr>
        <sz val="11"/>
        <color rgb="FF006096"/>
        <rFont val="Roboto Condensed"/>
      </rPr>
      <t xml:space="preserve">
</t>
    </r>
    <r>
      <rPr>
        <sz val="11"/>
        <color rgb="FF006096"/>
        <rFont val="Roboto Condensed"/>
      </rPr>
      <t>switch(config-pwd-cplx)# uppercase-count &lt;Y&gt;</t>
    </r>
    <r>
      <rPr>
        <sz val="11"/>
        <color rgb="FF006096"/>
        <rFont val="Roboto Condensed"/>
      </rPr>
      <t xml:space="preserve">
</t>
    </r>
    <r>
      <rPr>
        <sz val="11"/>
        <color rgb="FF006096"/>
        <rFont val="Roboto Condensed"/>
      </rPr>
      <t>switch(config-pwd-cplx)# special-char-count &lt;Y&gt;</t>
    </r>
    <r>
      <rPr>
        <sz val="11"/>
        <color rgb="FF006096"/>
        <rFont val="Roboto Condensed"/>
      </rPr>
      <t xml:space="preserve">
</t>
    </r>
    <r>
      <rPr>
        <sz val="11"/>
        <color rgb="FF006096"/>
        <rFont val="Roboto Condensed"/>
      </rPr>
      <t>switch(config-pwd-cplx)# numeric-count &lt;Y&gt;</t>
    </r>
    <r>
      <rPr>
        <sz val="11"/>
        <color rgb="FF006096"/>
        <rFont val="Roboto Condensed"/>
      </rPr>
      <t xml:space="preserve">
</t>
    </r>
    <r>
      <rPr>
        <sz val="11"/>
        <color rgb="FF006096"/>
        <rFont val="Roboto Condensed"/>
      </rPr>
      <t>switch(config-pwd-cplx)# history-count &lt;Z&gt;</t>
    </r>
    <r>
      <rPr>
        <sz val="11"/>
        <color rgb="FF006096"/>
        <rFont val="Roboto Condensed"/>
      </rPr>
      <t xml:space="preserve">
</t>
    </r>
    <r>
      <rPr>
        <sz val="11"/>
        <color rgb="FF006096"/>
        <rFont val="Roboto Condensed"/>
      </rPr>
      <t>switch(config-pwd-cplx)# enable</t>
    </r>
    <r>
      <rPr>
        <sz val="11"/>
        <color rgb="FF006096"/>
        <rFont val="Roboto Condensed"/>
      </rPr>
      <t xml:space="preserve">
</t>
    </r>
    <r>
      <rPr>
        <sz val="11"/>
        <color rgb="FF000000"/>
        <rFont val="Calibri"/>
      </rPr>
      <t xml:space="preserve">
</t>
    </r>
    <r>
      <rPr>
        <sz val="11"/>
        <color rgb="FF000000"/>
        <rFont val="Calibri"/>
      </rPr>
      <t>Sample recommended password complexity configuration based on https://www.cisecurity.org/insights/white-papers/cis-password-policy-guide</t>
    </r>
    <r>
      <rPr>
        <sz val="11"/>
        <color rgb="FF000000"/>
        <rFont val="Calibri"/>
      </rPr>
      <t xml:space="preserve">
</t>
    </r>
    <r>
      <rPr>
        <sz val="11"/>
        <color rgb="FF006096"/>
        <rFont val="Roboto Condensed"/>
      </rPr>
      <t>switch(config)# password complexity</t>
    </r>
    <r>
      <rPr>
        <sz val="11"/>
        <color rgb="FF006096"/>
        <rFont val="Roboto Condensed"/>
      </rPr>
      <t xml:space="preserve">
</t>
    </r>
    <r>
      <rPr>
        <sz val="11"/>
        <color rgb="FF006096"/>
        <rFont val="Roboto Condensed"/>
      </rPr>
      <t>switch(config-pwd-cplx)# minimum-length 8</t>
    </r>
    <r>
      <rPr>
        <sz val="11"/>
        <color rgb="FF006096"/>
        <rFont val="Roboto Condensed"/>
      </rPr>
      <t xml:space="preserve">
</t>
    </r>
    <r>
      <rPr>
        <sz val="11"/>
        <color rgb="FF006096"/>
        <rFont val="Roboto Condensed"/>
      </rPr>
      <t>switch(config-pwd-cplx)# lowercase-count 1</t>
    </r>
    <r>
      <rPr>
        <sz val="11"/>
        <color rgb="FF006096"/>
        <rFont val="Roboto Condensed"/>
      </rPr>
      <t xml:space="preserve">
</t>
    </r>
    <r>
      <rPr>
        <sz val="11"/>
        <color rgb="FF006096"/>
        <rFont val="Roboto Condensed"/>
      </rPr>
      <t>switch(config-pwd-cplx)# uppercase-count 1</t>
    </r>
    <r>
      <rPr>
        <sz val="11"/>
        <color rgb="FF006096"/>
        <rFont val="Roboto Condensed"/>
      </rPr>
      <t xml:space="preserve">
</t>
    </r>
    <r>
      <rPr>
        <sz val="11"/>
        <color rgb="FF006096"/>
        <rFont val="Roboto Condensed"/>
      </rPr>
      <t>switch(config-pwd-cplx)# special-char-count 1</t>
    </r>
    <r>
      <rPr>
        <sz val="11"/>
        <color rgb="FF006096"/>
        <rFont val="Roboto Condensed"/>
      </rPr>
      <t xml:space="preserve">
</t>
    </r>
    <r>
      <rPr>
        <sz val="11"/>
        <color rgb="FF006096"/>
        <rFont val="Roboto Condensed"/>
      </rPr>
      <t>switch(config-pwd-cplx)# numeric-count 1</t>
    </r>
    <r>
      <rPr>
        <sz val="11"/>
        <color rgb="FF006096"/>
        <rFont val="Roboto Condensed"/>
      </rPr>
      <t xml:space="preserve">
</t>
    </r>
    <r>
      <rPr>
        <sz val="11"/>
        <color rgb="FF006096"/>
        <rFont val="Roboto Condensed"/>
      </rPr>
      <t>switch(config-pwd-cplx)# history-count 1</t>
    </r>
    <r>
      <rPr>
        <sz val="11"/>
        <color rgb="FF006096"/>
        <rFont val="Roboto Condensed"/>
      </rPr>
      <t xml:space="preserve">
</t>
    </r>
    <r>
      <rPr>
        <sz val="11"/>
        <color rgb="FF006096"/>
        <rFont val="Roboto Condensed"/>
      </rPr>
      <t>switch(config-pwd-cplx)# enable</t>
    </r>
    <r>
      <rPr>
        <sz val="11"/>
        <color rgb="FF006096"/>
        <rFont val="Roboto Condensed"/>
      </rPr>
      <t xml:space="preserve">
</t>
    </r>
  </si>
  <si>
    <r>
      <rPr>
        <sz val="11"/>
        <color rgb="FF000000"/>
        <rFont val="Calibri"/>
      </rPr>
      <t>It is critical that customers set good, strong passwords for their local user accounts. The password complexity feature can aid customers in ensuring that users are following company password policies.</t>
    </r>
  </si>
  <si>
    <r>
      <rPr>
        <sz val="11"/>
        <color rgb="FF000000"/>
        <rFont val="Calibri"/>
      </rPr>
      <t>Use of weak or easily guessed passwords can result in unintended access of the device and could lead to someone taking over the network.</t>
    </r>
  </si>
  <si>
    <r>
      <rPr>
        <sz val="11"/>
        <color rgb="FF000000"/>
        <rFont val="Calibri"/>
      </rPr>
      <t>Review the password complexity configuration:</t>
    </r>
    <r>
      <rPr>
        <sz val="11"/>
        <color rgb="FF000000"/>
        <rFont val="Calibri"/>
      </rPr>
      <t xml:space="preserve">
</t>
    </r>
    <r>
      <rPr>
        <sz val="11"/>
        <color rgb="FF006096"/>
        <rFont val="Roboto Condensed"/>
      </rPr>
      <t>6200# show password-complexity</t>
    </r>
    <r>
      <rPr>
        <sz val="11"/>
        <color rgb="FF006096"/>
        <rFont val="Roboto Condensed"/>
      </rPr>
      <t xml:space="preserve">
</t>
    </r>
    <r>
      <rPr>
        <sz val="11"/>
        <color rgb="FF006096"/>
        <rFont val="Roboto Condensed"/>
      </rPr>
      <t>Global password complexity checking criteria:</t>
    </r>
    <r>
      <rPr>
        <sz val="11"/>
        <color rgb="FF006096"/>
        <rFont val="Roboto Condensed"/>
      </rPr>
      <t xml:space="preserve">
</t>
    </r>
    <r>
      <rPr>
        <sz val="11"/>
        <color rgb="FF006096"/>
        <rFont val="Roboto Condensed"/>
      </rPr>
      <t xml:space="preserve">    Password complexity                     : Enable</t>
    </r>
    <r>
      <rPr>
        <sz val="11"/>
        <color rgb="FF006096"/>
        <rFont val="Roboto Condensed"/>
      </rPr>
      <t xml:space="preserve">
</t>
    </r>
    <r>
      <rPr>
        <sz val="11"/>
        <color rgb="FF006096"/>
        <rFont val="Roboto Condensed"/>
      </rPr>
      <t xml:space="preserve">    Previous passwords to check             : 5</t>
    </r>
    <r>
      <rPr>
        <sz val="11"/>
        <color rgb="FF006096"/>
        <rFont val="Roboto Condensed"/>
      </rPr>
      <t xml:space="preserve">
</t>
    </r>
    <r>
      <rPr>
        <sz val="11"/>
        <color rgb="FF006096"/>
        <rFont val="Roboto Condensed"/>
      </rPr>
      <t xml:space="preserve">    Minimum password length                 : 14</t>
    </r>
    <r>
      <rPr>
        <sz val="11"/>
        <color rgb="FF006096"/>
        <rFont val="Roboto Condensed"/>
      </rPr>
      <t xml:space="preserve">
</t>
    </r>
    <r>
      <rPr>
        <sz val="11"/>
        <color rgb="FF006096"/>
        <rFont val="Roboto Condensed"/>
      </rPr>
      <t xml:space="preserve">    Minimum position changes                : 8</t>
    </r>
    <r>
      <rPr>
        <sz val="11"/>
        <color rgb="FF006096"/>
        <rFont val="Roboto Condensed"/>
      </rPr>
      <t xml:space="preserve">
</t>
    </r>
    <r>
      <rPr>
        <sz val="11"/>
        <color rgb="FF006096"/>
        <rFont val="Roboto Condensed"/>
      </rPr>
      <t xml:space="preserve">    Maximum adjacent characters count       : 0</t>
    </r>
    <r>
      <rPr>
        <sz val="11"/>
        <color rgb="FF006096"/>
        <rFont val="Roboto Condensed"/>
      </rPr>
      <t xml:space="preserve">
</t>
    </r>
    <r>
      <rPr>
        <sz val="11"/>
        <color rgb="FF006096"/>
        <rFont val="Roboto Condensed"/>
      </rPr>
      <t xml:space="preserve">    Password composition</t>
    </r>
    <r>
      <rPr>
        <sz val="11"/>
        <color rgb="FF006096"/>
        <rFont val="Roboto Condensed"/>
      </rPr>
      <t xml:space="preserve">
</t>
    </r>
    <r>
      <rPr>
        <sz val="11"/>
        <color rgb="FF006096"/>
        <rFont val="Roboto Condensed"/>
      </rPr>
      <t xml:space="preserve">        Minimum lowercase characters        : 1</t>
    </r>
    <r>
      <rPr>
        <sz val="11"/>
        <color rgb="FF006096"/>
        <rFont val="Roboto Condensed"/>
      </rPr>
      <t xml:space="preserve">
</t>
    </r>
    <r>
      <rPr>
        <sz val="11"/>
        <color rgb="FF006096"/>
        <rFont val="Roboto Condensed"/>
      </rPr>
      <t xml:space="preserve">        Minimum uppercase characters        : 1</t>
    </r>
    <r>
      <rPr>
        <sz val="11"/>
        <color rgb="FF006096"/>
        <rFont val="Roboto Condensed"/>
      </rPr>
      <t xml:space="preserve">
</t>
    </r>
    <r>
      <rPr>
        <sz val="11"/>
        <color rgb="FF006096"/>
        <rFont val="Roboto Condensed"/>
      </rPr>
      <t xml:space="preserve">        Minimum special characters          : 1</t>
    </r>
    <r>
      <rPr>
        <sz val="11"/>
        <color rgb="FF006096"/>
        <rFont val="Roboto Condensed"/>
      </rPr>
      <t xml:space="preserve">
</t>
    </r>
    <r>
      <rPr>
        <sz val="11"/>
        <color rgb="FF006096"/>
        <rFont val="Roboto Condensed"/>
      </rPr>
      <t xml:space="preserve">        Minimum numeric characters          : 1</t>
    </r>
    <r>
      <rPr>
        <sz val="11"/>
        <color rgb="FF006096"/>
        <rFont val="Roboto Condensed"/>
      </rPr>
      <t xml:space="preserve">
</t>
    </r>
  </si>
  <si>
    <t>1.1.4</t>
  </si>
  <si>
    <r>
      <rPr>
        <sz val="11"/>
        <rFont val="Calibri"/>
      </rPr>
      <t>Set an Export Password</t>
    </r>
  </si>
  <si>
    <r>
      <rPr>
        <sz val="11"/>
        <color rgb="FF000000"/>
        <rFont val="Calibri"/>
      </rPr>
      <t>Set a custom export password using the following command:</t>
    </r>
    <r>
      <rPr>
        <sz val="11"/>
        <color rgb="FF000000"/>
        <rFont val="Calibri"/>
      </rPr>
      <t xml:space="preserve">
</t>
    </r>
    <r>
      <rPr>
        <sz val="11"/>
        <color rgb="FF006096"/>
        <rFont val="Roboto Condensed"/>
      </rPr>
      <t>switch(config)# service export-password</t>
    </r>
    <r>
      <rPr>
        <sz val="11"/>
        <color rgb="FF006096"/>
        <rFont val="Roboto Condensed"/>
      </rPr>
      <t xml:space="preserve">
</t>
    </r>
    <r>
      <rPr>
        <sz val="11"/>
        <color rgb="FF006096"/>
        <rFont val="Roboto Condensed"/>
      </rPr>
      <t>Enter password: ********</t>
    </r>
    <r>
      <rPr>
        <sz val="11"/>
        <color rgb="FF006096"/>
        <rFont val="Roboto Condensed"/>
      </rPr>
      <t xml:space="preserve">
</t>
    </r>
    <r>
      <rPr>
        <sz val="11"/>
        <color rgb="FF006096"/>
        <rFont val="Roboto Condensed"/>
      </rPr>
      <t>Confirm password: ********</t>
    </r>
    <r>
      <rPr>
        <sz val="11"/>
        <color rgb="FF006096"/>
        <rFont val="Roboto Condensed"/>
      </rPr>
      <t xml:space="preserve">
</t>
    </r>
  </si>
  <si>
    <r>
      <rPr>
        <sz val="11"/>
        <color rgb="FF000000"/>
        <rFont val="Calibri"/>
      </rPr>
      <t>All AOS-CX switches ship with a default password that's used to export any customer secrets contained with the switch configuration. Display of secrets through 'show' commands or exporting the entire switch configuration will have its secrets encrypted with this password prior to being displayed. AOS-CX allows customers to set their own password to ensure that their switch secrets cannot be loaded onto another AOS-CX 	switch.</t>
    </r>
  </si>
  <si>
    <r>
      <rPr>
        <sz val="11"/>
        <color rgb="FF000000"/>
        <rFont val="Calibri"/>
      </rPr>
      <t>Secrets are never exposed in plaintext, but loading of another switch's secrets onto another could enable that other device to impersonate another switch in the network. This may include, but not limited to, MACsec peering with an MKA PSK or OSPFv2 shared secrets.</t>
    </r>
  </si>
  <si>
    <r>
      <rPr>
        <sz val="11"/>
        <color rgb="FF000000"/>
        <rFont val="Calibri"/>
      </rPr>
      <t>View the state of export password:</t>
    </r>
    <r>
      <rPr>
        <sz val="11"/>
        <color rgb="FF000000"/>
        <rFont val="Calibri"/>
      </rPr>
      <t xml:space="preserve">
</t>
    </r>
    <r>
      <rPr>
        <sz val="11"/>
        <color rgb="FF006096"/>
        <rFont val="Roboto Condensed"/>
      </rPr>
      <t>switch# show service export-password</t>
    </r>
    <r>
      <rPr>
        <sz val="11"/>
        <color rgb="FF006096"/>
        <rFont val="Roboto Condensed"/>
      </rPr>
      <t xml:space="preserve">
</t>
    </r>
    <r>
      <rPr>
        <sz val="11"/>
        <color rgb="FF006096"/>
        <rFont val="Roboto Condensed"/>
      </rPr>
      <t>Export password: default</t>
    </r>
    <r>
      <rPr>
        <sz val="11"/>
        <color rgb="FF006096"/>
        <rFont val="Roboto Condensed"/>
      </rPr>
      <t xml:space="preserve">
</t>
    </r>
    <r>
      <rPr>
        <sz val="11"/>
        <color rgb="FF000000"/>
        <rFont val="Calibri"/>
      </rPr>
      <t xml:space="preserve">
</t>
    </r>
    <r>
      <rPr>
        <sz val="11"/>
        <color rgb="FF000000"/>
        <rFont val="Calibri"/>
      </rPr>
      <t>After configuring custom export password:</t>
    </r>
    <r>
      <rPr>
        <sz val="11"/>
        <color rgb="FF000000"/>
        <rFont val="Calibri"/>
      </rPr>
      <t xml:space="preserve">
</t>
    </r>
    <r>
      <rPr>
        <sz val="11"/>
        <color rgb="FF006096"/>
        <rFont val="Roboto Condensed"/>
      </rPr>
      <t>switch# show service export-password</t>
    </r>
    <r>
      <rPr>
        <sz val="11"/>
        <color rgb="FF006096"/>
        <rFont val="Roboto Condensed"/>
      </rPr>
      <t xml:space="preserve">
</t>
    </r>
    <r>
      <rPr>
        <sz val="11"/>
        <color rgb="FF006096"/>
        <rFont val="Roboto Condensed"/>
      </rPr>
      <t>Export password: custom</t>
    </r>
    <r>
      <rPr>
        <sz val="11"/>
        <color rgb="FF006096"/>
        <rFont val="Roboto Condensed"/>
      </rPr>
      <t xml:space="preserve">
</t>
    </r>
  </si>
  <si>
    <t>1.1.5</t>
  </si>
  <si>
    <r>
      <rPr>
        <sz val="11"/>
        <rFont val="Calibri"/>
      </rPr>
      <t>Enable Enhanced Secure Mode</t>
    </r>
  </si>
  <si>
    <t>Optional Security</t>
  </si>
  <si>
    <r>
      <rPr>
        <sz val="11"/>
        <color rgb="FF006096"/>
        <rFont val="Roboto Condensed"/>
      </rPr>
      <t xml:space="preserve">switch(config)# boot system serviceos </t>
    </r>
    <r>
      <rPr>
        <sz val="11"/>
        <color rgb="FF006096"/>
        <rFont val="Roboto Condensed"/>
      </rPr>
      <t xml:space="preserve">
</t>
    </r>
    <r>
      <rPr>
        <sz val="11"/>
        <color rgb="FF006096"/>
        <rFont val="Roboto Condensed"/>
      </rPr>
      <t>One time boot to ServiceOS initiated.</t>
    </r>
    <r>
      <rPr>
        <sz val="11"/>
        <color rgb="FF006096"/>
        <rFont val="Roboto Condensed"/>
      </rPr>
      <t xml:space="preserve">
</t>
    </r>
    <r>
      <rPr>
        <sz val="11"/>
        <color rgb="FF006096"/>
        <rFont val="Roboto Condensed"/>
      </rPr>
      <t>Checking if the configuration needs to be saved...</t>
    </r>
    <r>
      <rPr>
        <sz val="11"/>
        <color rgb="FF006096"/>
        <rFont val="Roboto Condensed"/>
      </rPr>
      <t xml:space="preserve">
</t>
    </r>
    <r>
      <rPr>
        <sz val="11"/>
        <color rgb="FF006096"/>
        <rFont val="Roboto Condensed"/>
      </rPr>
      <t>This will reboot the system to ServiceOS and render</t>
    </r>
    <r>
      <rPr>
        <sz val="11"/>
        <color rgb="FF006096"/>
        <rFont val="Roboto Condensed"/>
      </rPr>
      <t xml:space="preserve">
</t>
    </r>
    <r>
      <rPr>
        <sz val="11"/>
        <color rgb="FF006096"/>
        <rFont val="Roboto Condensed"/>
      </rPr>
      <t xml:space="preserve"> the entire switch unavailable.</t>
    </r>
    <r>
      <rPr>
        <sz val="11"/>
        <color rgb="FF006096"/>
        <rFont val="Roboto Condensed"/>
      </rPr>
      <t xml:space="preserve">
</t>
    </r>
    <r>
      <rPr>
        <sz val="11"/>
        <color rgb="FF006096"/>
        <rFont val="Roboto Condensed"/>
      </rPr>
      <t>Access to ServiceOS is only available through the serial console.</t>
    </r>
    <r>
      <rPr>
        <sz val="11"/>
        <color rgb="FF006096"/>
        <rFont val="Roboto Condensed"/>
      </rPr>
      <t xml:space="preserve">
</t>
    </r>
    <r>
      <rPr>
        <sz val="11"/>
        <color rgb="FF006096"/>
        <rFont val="Roboto Condensed"/>
      </rPr>
      <t>Continue (y/n)? y</t>
    </r>
    <r>
      <rPr>
        <sz val="11"/>
        <color rgb="FF006096"/>
        <rFont val="Roboto Condensed"/>
      </rPr>
      <t xml:space="preserve">
</t>
    </r>
    <r>
      <rPr>
        <sz val="11"/>
        <color rgb="FF006096"/>
        <rFont val="Roboto Condensed"/>
      </rPr>
      <t>Default boot image set to serviceos.</t>
    </r>
    <r>
      <rPr>
        <sz val="11"/>
        <color rgb="FF006096"/>
        <rFont val="Roboto Condensed"/>
      </rPr>
      <t xml:space="preserve">
</t>
    </r>
    <r>
      <rPr>
        <sz val="11"/>
        <color rgb="FF006096"/>
        <rFont val="Roboto Condensed"/>
      </rPr>
      <t>The system is going down for reboot.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ServiceOS login: admin</t>
    </r>
    <r>
      <rPr>
        <sz val="11"/>
        <color rgb="FF006096"/>
        <rFont val="Roboto Condensed"/>
      </rPr>
      <t xml:space="preserve">
</t>
    </r>
    <r>
      <rPr>
        <sz val="11"/>
        <color rgb="FF006096"/>
        <rFont val="Roboto Condensed"/>
      </rPr>
      <t xml:space="preserve">SVOS&gt; </t>
    </r>
    <r>
      <rPr>
        <sz val="11"/>
        <color rgb="FF006096"/>
        <rFont val="Roboto Condensed"/>
      </rPr>
      <t xml:space="preserve">
</t>
    </r>
    <r>
      <rPr>
        <sz val="11"/>
        <color rgb="FF006096"/>
        <rFont val="Roboto Condensed"/>
      </rPr>
      <t>SVOS&gt; secure-mode enhanced</t>
    </r>
    <r>
      <rPr>
        <sz val="11"/>
        <color rgb="FF006096"/>
        <rFont val="Roboto Condensed"/>
      </rPr>
      <t xml:space="preserve">
</t>
    </r>
    <r>
      <rPr>
        <sz val="11"/>
        <color rgb="FF006096"/>
        <rFont val="Roboto Condensed"/>
      </rPr>
      <t>############################WARNING############################</t>
    </r>
    <r>
      <rPr>
        <sz val="11"/>
        <color rgb="FF006096"/>
        <rFont val="Roboto Condensed"/>
      </rPr>
      <t xml:space="preserve">
</t>
    </r>
    <r>
      <rPr>
        <sz val="11"/>
        <color rgb="FF006096"/>
        <rFont val="Roboto Condensed"/>
      </rPr>
      <t xml:space="preserve">This will set the switch into enhanced secure mode.  Before    </t>
    </r>
    <r>
      <rPr>
        <sz val="11"/>
        <color rgb="FF006096"/>
        <rFont val="Roboto Condensed"/>
      </rPr>
      <t xml:space="preserve">
</t>
    </r>
    <r>
      <rPr>
        <sz val="11"/>
        <color rgb="FF006096"/>
        <rFont val="Roboto Condensed"/>
      </rPr>
      <t>enhanced secure mode is enabled, the switch must securely erase</t>
    </r>
    <r>
      <rPr>
        <sz val="11"/>
        <color rgb="FF006096"/>
        <rFont val="Roboto Condensed"/>
      </rPr>
      <t xml:space="preserve">
</t>
    </r>
    <r>
      <rPr>
        <sz val="11"/>
        <color rgb="FF006096"/>
        <rFont val="Roboto Condensed"/>
      </rPr>
      <t xml:space="preserve">all customer data and reset the switch to factory defaults.    </t>
    </r>
    <r>
      <rPr>
        <sz val="11"/>
        <color rgb="FF006096"/>
        <rFont val="Roboto Condensed"/>
      </rPr>
      <t xml:space="preserve">
</t>
    </r>
    <r>
      <rPr>
        <sz val="11"/>
        <color rgb="FF006096"/>
        <rFont val="Roboto Condensed"/>
      </rPr>
      <t xml:space="preserve">This will initiate a reboot and render the switch unavailable  </t>
    </r>
    <r>
      <rPr>
        <sz val="11"/>
        <color rgb="FF006096"/>
        <rFont val="Roboto Condensed"/>
      </rPr>
      <t xml:space="preserve">
</t>
    </r>
    <r>
      <rPr>
        <sz val="11"/>
        <color rgb="FF006096"/>
        <rFont val="Roboto Condensed"/>
      </rPr>
      <t xml:space="preserve">until the zeroization is complete.                             </t>
    </r>
    <r>
      <rPr>
        <sz val="11"/>
        <color rgb="FF006096"/>
        <rFont val="Roboto Condensed"/>
      </rPr>
      <t xml:space="preserve">
</t>
    </r>
    <r>
      <rPr>
        <sz val="11"/>
        <color rgb="FF006096"/>
        <rFont val="Roboto Condensed"/>
      </rPr>
      <t>############################WARNING############################</t>
    </r>
    <r>
      <rPr>
        <sz val="11"/>
        <color rgb="FF006096"/>
        <rFont val="Roboto Condensed"/>
      </rPr>
      <t xml:space="preserve">
</t>
    </r>
    <r>
      <rPr>
        <sz val="11"/>
        <color rgb="FF006096"/>
        <rFont val="Roboto Condensed"/>
      </rPr>
      <t>Continue (y/n)? y</t>
    </r>
    <r>
      <rPr>
        <sz val="11"/>
        <color rgb="FF006096"/>
        <rFont val="Roboto Condensed"/>
      </rPr>
      <t xml:space="preserve">
</t>
    </r>
    <r>
      <rPr>
        <sz val="11"/>
        <color rgb="FF006096"/>
        <rFont val="Roboto Condensed"/>
      </rPr>
      <t>reboot: Restarting system</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6300 login: admin</t>
    </r>
    <r>
      <rPr>
        <sz val="11"/>
        <color rgb="FF006096"/>
        <rFont val="Roboto Condensed"/>
      </rPr>
      <t xml:space="preserve">
</t>
    </r>
    <r>
      <rPr>
        <sz val="11"/>
        <color rgb="FF006096"/>
        <rFont val="Roboto Condensed"/>
      </rPr>
      <t xml:space="preserve">Password: </t>
    </r>
    <r>
      <rPr>
        <sz val="11"/>
        <color rgb="FF006096"/>
        <rFont val="Roboto Condensed"/>
      </rPr>
      <t xml:space="preserve">
</t>
    </r>
    <r>
      <rPr>
        <sz val="11"/>
        <color rgb="FF006096"/>
        <rFont val="Roboto Condensed"/>
      </rPr>
      <t>Please configure the 'admin' user account password.</t>
    </r>
    <r>
      <rPr>
        <sz val="11"/>
        <color rgb="FF006096"/>
        <rFont val="Roboto Condensed"/>
      </rPr>
      <t xml:space="preserve">
</t>
    </r>
    <r>
      <rPr>
        <sz val="11"/>
        <color rgb="FF006096"/>
        <rFont val="Roboto Condensed"/>
      </rPr>
      <t>Enter new password: *****</t>
    </r>
    <r>
      <rPr>
        <sz val="11"/>
        <color rgb="FF006096"/>
        <rFont val="Roboto Condensed"/>
      </rPr>
      <t xml:space="preserve">
</t>
    </r>
    <r>
      <rPr>
        <sz val="11"/>
        <color rgb="FF006096"/>
        <rFont val="Roboto Condensed"/>
      </rPr>
      <t>Confirm new password: *****</t>
    </r>
    <r>
      <rPr>
        <sz val="11"/>
        <color rgb="FF006096"/>
        <rFont val="Roboto Condensed"/>
      </rPr>
      <t xml:space="preserve">
</t>
    </r>
    <r>
      <rPr>
        <sz val="11"/>
        <color rgb="FF006096"/>
        <rFont val="Roboto Condensed"/>
      </rPr>
      <t xml:space="preserve">switch# </t>
    </r>
    <r>
      <rPr>
        <sz val="11"/>
        <color rgb="FF006096"/>
        <rFont val="Roboto Condensed"/>
      </rPr>
      <t xml:space="preserve">
</t>
    </r>
    <r>
      <rPr>
        <sz val="11"/>
        <color rgb="FF006096"/>
        <rFont val="Roboto Condensed"/>
      </rPr>
      <t xml:space="preserve">switch# show secure-mode </t>
    </r>
    <r>
      <rPr>
        <sz val="11"/>
        <color rgb="FF006096"/>
        <rFont val="Roboto Condensed"/>
      </rPr>
      <t xml:space="preserve">
</t>
    </r>
    <r>
      <rPr>
        <sz val="11"/>
        <color rgb="FF006096"/>
        <rFont val="Roboto Condensed"/>
      </rPr>
      <t>Enhanced secure mode is set</t>
    </r>
    <r>
      <rPr>
        <sz val="11"/>
        <color rgb="FF006096"/>
        <rFont val="Roboto Condensed"/>
      </rPr>
      <t xml:space="preserve">
</t>
    </r>
    <r>
      <rPr>
        <sz val="11"/>
        <color rgb="FF006096"/>
        <rFont val="Roboto Condensed"/>
      </rPr>
      <t>switch#</t>
    </r>
    <r>
      <rPr>
        <sz val="11"/>
        <color rgb="FF006096"/>
        <rFont val="Roboto Condensed"/>
      </rPr>
      <t xml:space="preserve">
</t>
    </r>
  </si>
  <si>
    <r>
      <rPr>
        <sz val="11"/>
        <color rgb="FF000000"/>
        <rFont val="Calibri"/>
      </rPr>
      <t>This sequence describes enabling enhanced secure mode</t>
    </r>
  </si>
  <si>
    <r>
      <rPr>
        <sz val="11"/>
        <color rgb="FF000000"/>
        <rFont val="Calibri"/>
      </rPr>
      <t>Misuse of shell access could expose sensitive network traffic to an unauthorized third party via packet mirroring to a remote device or could cause a denial of service by modifying or removing system files. This file modification could render the device unbootable, and require software restoration through the ServiceOS console..</t>
    </r>
    <r>
      <rPr>
        <sz val="11"/>
        <color rgb="FF000000"/>
        <rFont val="Calibri"/>
      </rPr>
      <t xml:space="preserve">
</t>
    </r>
    <r>
      <rPr>
        <sz val="11"/>
        <color rgb="FF000000"/>
        <rFont val="Calibri"/>
      </rPr>
      <t>The following are best practices for limiting shell access:</t>
    </r>
    <r>
      <rPr>
        <sz val="11"/>
        <color rgb="FF000000"/>
        <rFont val="Calibri"/>
      </rPr>
      <t xml:space="preserve">
</t>
    </r>
    <r>
      <rPr>
        <sz val="11"/>
        <color rgb="FF000000"/>
        <rFont val="Calibri"/>
      </rPr>
      <t>Disable access to the Bash shell by changing the switch security mode to enhanced from ServiceOS.</t>
    </r>
    <r>
      <rPr>
        <sz val="11"/>
        <color rgb="FF000000"/>
        <rFont val="Calibri"/>
      </rPr>
      <t xml:space="preserve">
</t>
    </r>
    <r>
      <rPr>
        <sz val="11"/>
        <color rgb="FF000000"/>
        <rFont val="Calibri"/>
      </rPr>
      <t>Limit shell access by using RBAC or an external TACACS+ authorization server to deny access to the start-shell command to all users except those who specifically require it.</t>
    </r>
  </si>
  <si>
    <r>
      <rPr>
        <sz val="11"/>
        <color rgb="FF006096"/>
        <rFont val="Roboto Condensed"/>
      </rPr>
      <t xml:space="preserve">switch# show secure-mode </t>
    </r>
    <r>
      <rPr>
        <sz val="11"/>
        <color rgb="FF006096"/>
        <rFont val="Roboto Condensed"/>
      </rPr>
      <t xml:space="preserve">
</t>
    </r>
    <r>
      <rPr>
        <sz val="11"/>
        <color rgb="FF006096"/>
        <rFont val="Roboto Condensed"/>
      </rPr>
      <t>Standard secure mode is set</t>
    </r>
    <r>
      <rPr>
        <sz val="11"/>
        <color rgb="FF006096"/>
        <rFont val="Roboto Condensed"/>
      </rPr>
      <t xml:space="preserve">
</t>
    </r>
    <r>
      <rPr>
        <sz val="11"/>
        <color rgb="FF006096"/>
        <rFont val="Roboto Condensed"/>
      </rPr>
      <t>switch#</t>
    </r>
    <r>
      <rPr>
        <sz val="11"/>
        <color rgb="FF006096"/>
        <rFont val="Roboto Condensed"/>
      </rPr>
      <t xml:space="preserve">
</t>
    </r>
  </si>
  <si>
    <r>
      <rPr>
        <sz val="11"/>
        <color rgb="FF000000"/>
        <rFont val="Calibri"/>
      </rPr>
      <t>Standard secure mode is set by default</t>
    </r>
  </si>
  <si>
    <t>1.1.6</t>
  </si>
  <si>
    <r>
      <rPr>
        <sz val="11"/>
        <rFont val="Calibri"/>
      </rPr>
      <t>Default admin account password</t>
    </r>
  </si>
  <si>
    <r>
      <rPr>
        <sz val="11"/>
        <color rgb="FF000000"/>
        <rFont val="Calibri"/>
      </rPr>
      <t>If a customer fails to set a strong password for the built-in 'admin' user account, he/she can set the password using the following command:</t>
    </r>
    <r>
      <rPr>
        <sz val="11"/>
        <color rgb="FF000000"/>
        <rFont val="Calibri"/>
      </rPr>
      <t xml:space="preserve">
</t>
    </r>
    <r>
      <rPr>
        <sz val="11"/>
        <color rgb="FF006096"/>
        <rFont val="Roboto Condensed"/>
      </rPr>
      <t>switch(config)# user admin password</t>
    </r>
    <r>
      <rPr>
        <sz val="11"/>
        <color rgb="FF006096"/>
        <rFont val="Roboto Condensed"/>
      </rPr>
      <t xml:space="preserve">
</t>
    </r>
    <r>
      <rPr>
        <sz val="11"/>
        <color rgb="FF006096"/>
        <rFont val="Roboto Condensed"/>
      </rPr>
      <t>Enter password: ************</t>
    </r>
    <r>
      <rPr>
        <sz val="11"/>
        <color rgb="FF006096"/>
        <rFont val="Roboto Condensed"/>
      </rPr>
      <t xml:space="preserve">
</t>
    </r>
    <r>
      <rPr>
        <sz val="11"/>
        <color rgb="FF006096"/>
        <rFont val="Roboto Condensed"/>
      </rPr>
      <t>Confirm password: ************</t>
    </r>
    <r>
      <rPr>
        <sz val="11"/>
        <color rgb="FF006096"/>
        <rFont val="Roboto Condensed"/>
      </rPr>
      <t xml:space="preserve">
</t>
    </r>
    <r>
      <rPr>
        <sz val="11"/>
        <color rgb="FF006096"/>
        <rFont val="Roboto Condensed"/>
      </rPr>
      <t>switch(config)#</t>
    </r>
    <r>
      <rPr>
        <sz val="11"/>
        <color rgb="FF006096"/>
        <rFont val="Roboto Condensed"/>
      </rPr>
      <t xml:space="preserve">
</t>
    </r>
  </si>
  <si>
    <r>
      <rPr>
        <sz val="11"/>
        <color rgb="FF000000"/>
        <rFont val="Calibri"/>
      </rPr>
      <t>The AOS-CX switches ship with a built-in, default user account named 'admin'. In accordance with the 2020 California password law, AOS-CX switches require that customers set the password for this built-in user account at first login.</t>
    </r>
  </si>
  <si>
    <r>
      <rPr>
        <sz val="11"/>
        <color rgb="FF000000"/>
        <rFont val="Calibri"/>
      </rPr>
      <t>AOS-CX devices will force customers to set a password for the built-in 'admin' user account upon first login. It's important that customers abide by this behavior to ensure that their device isn't deployed with a weak or empty password.</t>
    </r>
  </si>
  <si>
    <r>
      <rPr>
        <sz val="11"/>
        <color rgb="FF000000"/>
        <rFont val="Calibri"/>
      </rPr>
      <t>There is no audit procedure as the first time a customer logs into the device, they will be required to provide a password for the built-in 'admin' user account.</t>
    </r>
  </si>
  <si>
    <t>1.1.7</t>
  </si>
  <si>
    <r>
      <rPr>
        <sz val="11"/>
        <rFont val="Calibri"/>
      </rPr>
      <t>RBAC - Customer defined local user groups</t>
    </r>
  </si>
  <si>
    <r>
      <rPr>
        <sz val="11"/>
        <color rgb="FF000000"/>
        <rFont val="Calibri"/>
      </rPr>
      <t>Create local user groups as needed:</t>
    </r>
    <r>
      <rPr>
        <sz val="11"/>
        <color rgb="FF000000"/>
        <rFont val="Calibri"/>
      </rPr>
      <t xml:space="preserve">
</t>
    </r>
    <r>
      <rPr>
        <sz val="11"/>
        <color rgb="FF006096"/>
        <rFont val="Roboto Condensed"/>
      </rPr>
      <t>switch(config)# user-group group</t>
    </r>
    <r>
      <rPr>
        <sz val="11"/>
        <color rgb="FF006096"/>
        <rFont val="Roboto Condensed"/>
      </rPr>
      <t xml:space="preserve">
</t>
    </r>
    <r>
      <rPr>
        <sz val="11"/>
        <color rgb="FF006096"/>
        <rFont val="Roboto Condensed"/>
      </rPr>
      <t>switch(config-usr-grp-group)# 10 permit cli command "&lt;command&gt;"</t>
    </r>
    <r>
      <rPr>
        <sz val="11"/>
        <color rgb="FF006096"/>
        <rFont val="Roboto Condensed"/>
      </rPr>
      <t xml:space="preserve">
</t>
    </r>
    <r>
      <rPr>
        <sz val="11"/>
        <color rgb="FF006096"/>
        <rFont val="Roboto Condensed"/>
      </rPr>
      <t>switch(config-usr-grp-group)# 20 permit cli command "&lt;command&gt;"</t>
    </r>
    <r>
      <rPr>
        <sz val="11"/>
        <color rgb="FF006096"/>
        <rFont val="Roboto Condensed"/>
      </rPr>
      <t xml:space="preserve">
</t>
    </r>
    <r>
      <rPr>
        <sz val="11"/>
        <color rgb="FF006096"/>
        <rFont val="Roboto Condensed"/>
      </rPr>
      <t>switch(config-usr-grp-group)# exit</t>
    </r>
    <r>
      <rPr>
        <sz val="11"/>
        <color rgb="FF006096"/>
        <rFont val="Roboto Condensed"/>
      </rPr>
      <t xml:space="preserve">
</t>
    </r>
  </si>
  <si>
    <r>
      <rPr>
        <sz val="11"/>
        <color rgb="FF000000"/>
        <rFont val="Calibri"/>
      </rPr>
      <t>AOS-CX switches include three different built-in local user groups: administrators, operators, auditors. Administrators have full read-write access, operators have read-only access, and auditors can read the logs. There may be scenarios where customers need a a local user group with a different set of permissions. User-defined local user groups allow customers to create their own user group with specific CLI commands allowed for members of that group.</t>
    </r>
  </si>
  <si>
    <r>
      <rPr>
        <sz val="11"/>
        <color rgb="FF000000"/>
        <rFont val="Calibri"/>
      </rPr>
      <t>The built-in local user accounts have a very string read-write, read-only, and read-logs set of permissions. There may be instances where customers need to allow local users to write access to some switch features, but not all.</t>
    </r>
  </si>
  <si>
    <r>
      <rPr>
        <sz val="11"/>
        <color rgb="FF000000"/>
        <rFont val="Calibri"/>
      </rPr>
      <t>The "show user group" command allows customers to see the set of local user groups configured on the switch:</t>
    </r>
    <r>
      <rPr>
        <sz val="11"/>
        <color rgb="FF000000"/>
        <rFont val="Calibri"/>
      </rPr>
      <t xml:space="preserve">
</t>
    </r>
    <r>
      <rPr>
        <sz val="11"/>
        <color rgb="FF006096"/>
        <rFont val="Roboto Condensed"/>
      </rPr>
      <t xml:space="preserve">switch(config)# show user-group </t>
    </r>
    <r>
      <rPr>
        <sz val="11"/>
        <color rgb="FF006096"/>
        <rFont val="Roboto Condensed"/>
      </rPr>
      <t xml:space="preserve">
</t>
    </r>
    <r>
      <rPr>
        <sz val="11"/>
        <color rgb="FF006096"/>
        <rFont val="Roboto Condensed"/>
      </rPr>
      <t xml:space="preserve">GROUP NAME     GROUP TYPE     INCLUDED GROUP     NUMBER OF RULES    </t>
    </r>
    <r>
      <rPr>
        <sz val="11"/>
        <color rgb="FF006096"/>
        <rFont val="Roboto Condensed"/>
      </rPr>
      <t xml:space="preserve">
</t>
    </r>
    <r>
      <rPr>
        <sz val="11"/>
        <color rgb="FF006096"/>
        <rFont val="Roboto Condensed"/>
      </rPr>
      <t>-------------- -------------- ------------------ -------------------</t>
    </r>
    <r>
      <rPr>
        <sz val="11"/>
        <color rgb="FF006096"/>
        <rFont val="Roboto Condensed"/>
      </rPr>
      <t xml:space="preserve">
</t>
    </r>
    <r>
      <rPr>
        <sz val="11"/>
        <color rgb="FF006096"/>
        <rFont val="Roboto Condensed"/>
      </rPr>
      <t xml:space="preserve">administrators built-in       n/a                n/a                </t>
    </r>
    <r>
      <rPr>
        <sz val="11"/>
        <color rgb="FF006096"/>
        <rFont val="Roboto Condensed"/>
      </rPr>
      <t xml:space="preserve">
</t>
    </r>
    <r>
      <rPr>
        <sz val="11"/>
        <color rgb="FF006096"/>
        <rFont val="Roboto Condensed"/>
      </rPr>
      <t xml:space="preserve">auditors       built-in       n/a                n/a                </t>
    </r>
    <r>
      <rPr>
        <sz val="11"/>
        <color rgb="FF006096"/>
        <rFont val="Roboto Condensed"/>
      </rPr>
      <t xml:space="preserve">
</t>
    </r>
    <r>
      <rPr>
        <sz val="11"/>
        <color rgb="FF006096"/>
        <rFont val="Roboto Condensed"/>
      </rPr>
      <t xml:space="preserve">operators      built-in       n/a                n/a                </t>
    </r>
    <r>
      <rPr>
        <sz val="11"/>
        <color rgb="FF006096"/>
        <rFont val="Roboto Condensed"/>
      </rPr>
      <t xml:space="preserve">
</t>
    </r>
    <r>
      <rPr>
        <sz val="11"/>
        <color rgb="FF006096"/>
        <rFont val="Roboto Condensed"/>
      </rPr>
      <t>routing-group  configuration  admuser1           10</t>
    </r>
    <r>
      <rPr>
        <sz val="11"/>
        <color rgb="FF006096"/>
        <rFont val="Roboto Condensed"/>
      </rPr>
      <t xml:space="preserve">
</t>
    </r>
    <r>
      <rPr>
        <sz val="11"/>
        <color rgb="FF006096"/>
        <rFont val="Roboto Condensed"/>
      </rPr>
      <t xml:space="preserve">switch(config)# </t>
    </r>
    <r>
      <rPr>
        <sz val="11"/>
        <color rgb="FF006096"/>
        <rFont val="Roboto Condensed"/>
      </rPr>
      <t xml:space="preserve">
</t>
    </r>
  </si>
  <si>
    <t>1.1.8</t>
  </si>
  <si>
    <r>
      <rPr>
        <sz val="11"/>
        <rFont val="Calibri"/>
      </rPr>
      <t>Session Management</t>
    </r>
  </si>
  <si>
    <r>
      <rPr>
        <sz val="11"/>
        <color rgb="FF000000"/>
        <rFont val="Calibri"/>
      </rPr>
      <t>Setting Max sessions per user:</t>
    </r>
    <r>
      <rPr>
        <sz val="11"/>
        <color rgb="FF000000"/>
        <rFont val="Calibri"/>
      </rPr>
      <t xml:space="preserve">
</t>
    </r>
    <r>
      <rPr>
        <sz val="11"/>
        <color rgb="FF006096"/>
        <rFont val="Roboto Condensed"/>
      </rPr>
      <t>switch# config</t>
    </r>
    <r>
      <rPr>
        <sz val="11"/>
        <color rgb="FF006096"/>
        <rFont val="Roboto Condensed"/>
      </rPr>
      <t xml:space="preserve">
</t>
    </r>
    <r>
      <rPr>
        <sz val="11"/>
        <color rgb="FF006096"/>
        <rFont val="Roboto Condensed"/>
      </rPr>
      <t>switch(config)# cli-session</t>
    </r>
    <r>
      <rPr>
        <sz val="11"/>
        <color rgb="FF006096"/>
        <rFont val="Roboto Condensed"/>
      </rPr>
      <t xml:space="preserve">
</t>
    </r>
    <r>
      <rPr>
        <sz val="11"/>
        <color rgb="FF006096"/>
        <rFont val="Roboto Condensed"/>
      </rPr>
      <t>switch(config-cli-session)# max-per-user &lt;max-sessions&gt;</t>
    </r>
    <r>
      <rPr>
        <sz val="11"/>
        <color rgb="FF006096"/>
        <rFont val="Roboto Condensed"/>
      </rPr>
      <t xml:space="preserve">
</t>
    </r>
    <r>
      <rPr>
        <sz val="11"/>
        <color rgb="FF006096"/>
        <rFont val="Roboto Condensed"/>
      </rPr>
      <t>switch(config-cli-session)# exit</t>
    </r>
    <r>
      <rPr>
        <sz val="11"/>
        <color rgb="FF006096"/>
        <rFont val="Roboto Condensed"/>
      </rPr>
      <t xml:space="preserve">
</t>
    </r>
    <r>
      <rPr>
        <sz val="11"/>
        <color rgb="FF006096"/>
        <rFont val="Roboto Condensed"/>
      </rPr>
      <t>switch(config)# exit</t>
    </r>
    <r>
      <rPr>
        <sz val="11"/>
        <color rgb="FF006096"/>
        <rFont val="Roboto Condensed"/>
      </rPr>
      <t xml:space="preserve">
</t>
    </r>
    <r>
      <rPr>
        <sz val="11"/>
        <color rgb="FF006096"/>
        <rFont val="Roboto Condensed"/>
      </rPr>
      <t>switch#</t>
    </r>
    <r>
      <rPr>
        <sz val="11"/>
        <color rgb="FF006096"/>
        <rFont val="Roboto Condensed"/>
      </rPr>
      <t xml:space="preserve">
</t>
    </r>
    <r>
      <rPr>
        <sz val="11"/>
        <color rgb="FF000000"/>
        <rFont val="Calibri"/>
      </rPr>
      <t xml:space="preserve">
</t>
    </r>
    <r>
      <rPr>
        <sz val="11"/>
        <color rgb="FF000000"/>
        <rFont val="Calibri"/>
      </rPr>
      <t>Setting session timeout:</t>
    </r>
    <r>
      <rPr>
        <sz val="11"/>
        <color rgb="FF000000"/>
        <rFont val="Calibri"/>
      </rPr>
      <t xml:space="preserve">
</t>
    </r>
    <r>
      <rPr>
        <sz val="11"/>
        <color rgb="FF006096"/>
        <rFont val="Roboto Condensed"/>
      </rPr>
      <t>switch# config</t>
    </r>
    <r>
      <rPr>
        <sz val="11"/>
        <color rgb="FF006096"/>
        <rFont val="Roboto Condensed"/>
      </rPr>
      <t xml:space="preserve">
</t>
    </r>
    <r>
      <rPr>
        <sz val="11"/>
        <color rgb="FF006096"/>
        <rFont val="Roboto Condensed"/>
      </rPr>
      <t>switch(config)# cli-session</t>
    </r>
    <r>
      <rPr>
        <sz val="11"/>
        <color rgb="FF006096"/>
        <rFont val="Roboto Condensed"/>
      </rPr>
      <t xml:space="preserve">
</t>
    </r>
    <r>
      <rPr>
        <sz val="11"/>
        <color rgb="FF006096"/>
        <rFont val="Roboto Condensed"/>
      </rPr>
      <t>switch(config-cli-session)# timeout &lt;timeout in minutes&gt;</t>
    </r>
    <r>
      <rPr>
        <sz val="11"/>
        <color rgb="FF006096"/>
        <rFont val="Roboto Condensed"/>
      </rPr>
      <t xml:space="preserve">
</t>
    </r>
    <r>
      <rPr>
        <sz val="11"/>
        <color rgb="FF006096"/>
        <rFont val="Roboto Condensed"/>
      </rPr>
      <t>switch(config-cli-session)# exit</t>
    </r>
    <r>
      <rPr>
        <sz val="11"/>
        <color rgb="FF006096"/>
        <rFont val="Roboto Condensed"/>
      </rPr>
      <t xml:space="preserve">
</t>
    </r>
    <r>
      <rPr>
        <sz val="11"/>
        <color rgb="FF006096"/>
        <rFont val="Roboto Condensed"/>
      </rPr>
      <t>switch(config)# exit</t>
    </r>
    <r>
      <rPr>
        <sz val="11"/>
        <color rgb="FF006096"/>
        <rFont val="Roboto Condensed"/>
      </rPr>
      <t xml:space="preserve">
</t>
    </r>
    <r>
      <rPr>
        <sz val="11"/>
        <color rgb="FF006096"/>
        <rFont val="Roboto Condensed"/>
      </rPr>
      <t>switch#</t>
    </r>
    <r>
      <rPr>
        <sz val="11"/>
        <color rgb="FF006096"/>
        <rFont val="Roboto Condensed"/>
      </rPr>
      <t xml:space="preserve">
</t>
    </r>
    <r>
      <rPr>
        <sz val="11"/>
        <color rgb="FF000000"/>
        <rFont val="Calibri"/>
      </rPr>
      <t xml:space="preserve">
</t>
    </r>
    <r>
      <rPr>
        <sz val="11"/>
        <color rgb="FF000000"/>
        <rFont val="Calibri"/>
      </rPr>
      <t>Setting session tracking records retention:</t>
    </r>
    <r>
      <rPr>
        <sz val="11"/>
        <color rgb="FF000000"/>
        <rFont val="Calibri"/>
      </rPr>
      <t xml:space="preserve">
</t>
    </r>
    <r>
      <rPr>
        <sz val="11"/>
        <color rgb="FF006096"/>
        <rFont val="Roboto Condensed"/>
      </rPr>
      <t>switch# config</t>
    </r>
    <r>
      <rPr>
        <sz val="11"/>
        <color rgb="FF006096"/>
        <rFont val="Roboto Condensed"/>
      </rPr>
      <t xml:space="preserve">
</t>
    </r>
    <r>
      <rPr>
        <sz val="11"/>
        <color rgb="FF006096"/>
        <rFont val="Roboto Condensed"/>
      </rPr>
      <t>switch(config)# cli-session</t>
    </r>
    <r>
      <rPr>
        <sz val="11"/>
        <color rgb="FF006096"/>
        <rFont val="Roboto Condensed"/>
      </rPr>
      <t xml:space="preserve">
</t>
    </r>
    <r>
      <rPr>
        <sz val="11"/>
        <color rgb="FF006096"/>
        <rFont val="Roboto Condensed"/>
      </rPr>
      <t>switch(config-cli-session)# tracking-range &lt;tracking days&gt;</t>
    </r>
    <r>
      <rPr>
        <sz val="11"/>
        <color rgb="FF006096"/>
        <rFont val="Roboto Condensed"/>
      </rPr>
      <t xml:space="preserve">
</t>
    </r>
    <r>
      <rPr>
        <sz val="11"/>
        <color rgb="FF006096"/>
        <rFont val="Roboto Condensed"/>
      </rPr>
      <t>switch(config-cli-session)# exit</t>
    </r>
    <r>
      <rPr>
        <sz val="11"/>
        <color rgb="FF006096"/>
        <rFont val="Roboto Condensed"/>
      </rPr>
      <t xml:space="preserve">
</t>
    </r>
    <r>
      <rPr>
        <sz val="11"/>
        <color rgb="FF006096"/>
        <rFont val="Roboto Condensed"/>
      </rPr>
      <t>switch(config)# exit</t>
    </r>
    <r>
      <rPr>
        <sz val="11"/>
        <color rgb="FF006096"/>
        <rFont val="Roboto Condensed"/>
      </rPr>
      <t xml:space="preserve">
</t>
    </r>
    <r>
      <rPr>
        <sz val="11"/>
        <color rgb="FF006096"/>
        <rFont val="Roboto Condensed"/>
      </rPr>
      <t>switch#</t>
    </r>
    <r>
      <rPr>
        <sz val="11"/>
        <color rgb="FF006096"/>
        <rFont val="Roboto Condensed"/>
      </rPr>
      <t xml:space="preserve">
</t>
    </r>
    <r>
      <rPr>
        <sz val="11"/>
        <color rgb="FF000000"/>
        <rFont val="Calibri"/>
      </rPr>
      <t xml:space="preserve">
</t>
    </r>
    <r>
      <rPr>
        <sz val="11"/>
        <color rgb="FF000000"/>
        <rFont val="Calibri"/>
      </rPr>
      <t>Recommended values -</t>
    </r>
    <r>
      <rPr>
        <sz val="11"/>
        <color rgb="FF000000"/>
        <rFont val="Calibri"/>
      </rPr>
      <t xml:space="preserve">
</t>
    </r>
    <r>
      <rPr>
        <sz val="11"/>
        <color rgb="FF006096"/>
        <rFont val="Roboto Condensed"/>
      </rPr>
      <t>switch(config)# cli-session</t>
    </r>
    <r>
      <rPr>
        <sz val="11"/>
        <color rgb="FF006096"/>
        <rFont val="Roboto Condensed"/>
      </rPr>
      <t xml:space="preserve">
</t>
    </r>
    <r>
      <rPr>
        <sz val="11"/>
        <color rgb="FF006096"/>
        <rFont val="Roboto Condensed"/>
      </rPr>
      <t>switch(config-cli-session)# max-per-user 1</t>
    </r>
    <r>
      <rPr>
        <sz val="11"/>
        <color rgb="FF006096"/>
        <rFont val="Roboto Condensed"/>
      </rPr>
      <t xml:space="preserve">
</t>
    </r>
    <r>
      <rPr>
        <sz val="11"/>
        <color rgb="FF006096"/>
        <rFont val="Roboto Condensed"/>
      </rPr>
      <t>switch(config-cli-session)# timeout 15</t>
    </r>
    <r>
      <rPr>
        <sz val="11"/>
        <color rgb="FF006096"/>
        <rFont val="Roboto Condensed"/>
      </rPr>
      <t xml:space="preserve">
</t>
    </r>
    <r>
      <rPr>
        <sz val="11"/>
        <color rgb="FF006096"/>
        <rFont val="Roboto Condensed"/>
      </rPr>
      <t>switch(config-cli-session)# tracking-range 25</t>
    </r>
    <r>
      <rPr>
        <sz val="11"/>
        <color rgb="FF006096"/>
        <rFont val="Roboto Condensed"/>
      </rPr>
      <t xml:space="preserve">
</t>
    </r>
    <r>
      <rPr>
        <sz val="11"/>
        <color rgb="FF006096"/>
        <rFont val="Roboto Condensed"/>
      </rPr>
      <t>switch(config-cli-session)# exit</t>
    </r>
    <r>
      <rPr>
        <sz val="11"/>
        <color rgb="FF006096"/>
        <rFont val="Roboto Condensed"/>
      </rPr>
      <t xml:space="preserve">
</t>
    </r>
  </si>
  <si>
    <r>
      <rPr>
        <sz val="11"/>
        <color rgb="FF000000"/>
        <rFont val="Calibri"/>
      </rPr>
      <t>This sequence describes enabling CLI session limits</t>
    </r>
  </si>
  <si>
    <r>
      <rPr>
        <sz val="11"/>
        <color rgb="FF000000"/>
        <rFont val="Calibri"/>
      </rPr>
      <t>Limiting concurrent sessions and session timeouts is crucial for enhancing security and preventing unauthorized access to accounts. Failure to restrict the number of active sessions per user and setting appropriate timeout durations, can expose you to risks like session hijacking, shared account access,  and compromised sessions.</t>
    </r>
  </si>
  <si>
    <r>
      <rPr>
        <sz val="11"/>
        <color rgb="FF000000"/>
        <rFont val="Calibri"/>
      </rPr>
      <t>To view the configuration change -</t>
    </r>
    <r>
      <rPr>
        <sz val="11"/>
        <color rgb="FF000000"/>
        <rFont val="Calibri"/>
      </rPr>
      <t xml:space="preserve">
</t>
    </r>
    <r>
      <rPr>
        <sz val="11"/>
        <color rgb="FF006096"/>
        <rFont val="Roboto Condensed"/>
      </rPr>
      <t>switch# show running-config | begin cli-session</t>
    </r>
    <r>
      <rPr>
        <sz val="11"/>
        <color rgb="FF006096"/>
        <rFont val="Roboto Condensed"/>
      </rPr>
      <t xml:space="preserve">
</t>
    </r>
    <r>
      <rPr>
        <sz val="11"/>
        <color rgb="FF006096"/>
        <rFont val="Roboto Condensed"/>
      </rPr>
      <t>cli-session</t>
    </r>
    <r>
      <rPr>
        <sz val="11"/>
        <color rgb="FF006096"/>
        <rFont val="Roboto Condensed"/>
      </rPr>
      <t xml:space="preserve">
</t>
    </r>
    <r>
      <rPr>
        <sz val="11"/>
        <color rgb="FF006096"/>
        <rFont val="Roboto Condensed"/>
      </rPr>
      <t xml:space="preserve">    max-per-user 1</t>
    </r>
    <r>
      <rPr>
        <sz val="11"/>
        <color rgb="FF006096"/>
        <rFont val="Roboto Condensed"/>
      </rPr>
      <t xml:space="preserve">
</t>
    </r>
    <r>
      <rPr>
        <sz val="11"/>
        <color rgb="FF006096"/>
        <rFont val="Roboto Condensed"/>
      </rPr>
      <t xml:space="preserve">    tracking-range 25</t>
    </r>
    <r>
      <rPr>
        <sz val="11"/>
        <color rgb="FF006096"/>
        <rFont val="Roboto Condensed"/>
      </rPr>
      <t xml:space="preserve">
</t>
    </r>
    <r>
      <rPr>
        <sz val="11"/>
        <color rgb="FF006096"/>
        <rFont val="Roboto Condensed"/>
      </rPr>
      <t xml:space="preserve">    timeout 15</t>
    </r>
    <r>
      <rPr>
        <sz val="11"/>
        <color rgb="FF006096"/>
        <rFont val="Roboto Condensed"/>
      </rPr>
      <t xml:space="preserve">
</t>
    </r>
  </si>
  <si>
    <r>
      <rPr>
        <sz val="11"/>
        <color rgb="FF000000"/>
        <rFont val="Calibri"/>
      </rPr>
      <t>The default values for session management parameters are:max sessions per user: 5session timeout 30 (minutes)session tracking-range 30 (days)</t>
    </r>
  </si>
  <si>
    <t>1.1.9</t>
  </si>
  <si>
    <r>
      <rPr>
        <sz val="11"/>
        <rFont val="Calibri"/>
      </rPr>
      <t>Verifying Telnet Server is Disabled</t>
    </r>
  </si>
  <si>
    <r>
      <rPr>
        <sz val="11"/>
        <color rgb="FF000000"/>
        <rFont val="Calibri"/>
      </rPr>
      <t>to disable Telnet server:</t>
    </r>
    <r>
      <rPr>
        <sz val="11"/>
        <color rgb="FF000000"/>
        <rFont val="Calibri"/>
      </rPr>
      <t xml:space="preserve">
</t>
    </r>
    <r>
      <rPr>
        <sz val="11"/>
        <color rgb="FF006096"/>
        <rFont val="Roboto Condensed"/>
      </rPr>
      <t>switch(config)# no telnet server vrf &lt;vrf&gt;</t>
    </r>
    <r>
      <rPr>
        <sz val="11"/>
        <color rgb="FF006096"/>
        <rFont val="Roboto Condensed"/>
      </rPr>
      <t xml:space="preserve">
</t>
    </r>
    <r>
      <rPr>
        <sz val="11"/>
        <color rgb="FF006096"/>
        <rFont val="Roboto Condensed"/>
      </rPr>
      <t>All active TELNET sessions on the VRF will be terminated.</t>
    </r>
    <r>
      <rPr>
        <sz val="11"/>
        <color rgb="FF006096"/>
        <rFont val="Roboto Condensed"/>
      </rPr>
      <t xml:space="preserve">
</t>
    </r>
    <r>
      <rPr>
        <sz val="11"/>
        <color rgb="FF006096"/>
        <rFont val="Roboto Condensed"/>
      </rPr>
      <t>Do you want to continue (y/n)? y</t>
    </r>
    <r>
      <rPr>
        <sz val="11"/>
        <color rgb="FF006096"/>
        <rFont val="Roboto Condensed"/>
      </rPr>
      <t xml:space="preserve">
</t>
    </r>
    <r>
      <rPr>
        <sz val="11"/>
        <color rgb="FF006096"/>
        <rFont val="Roboto Condensed"/>
      </rPr>
      <t xml:space="preserve">switch(config)# </t>
    </r>
    <r>
      <rPr>
        <sz val="11"/>
        <color rgb="FF006096"/>
        <rFont val="Roboto Condensed"/>
      </rPr>
      <t xml:space="preserve">
</t>
    </r>
  </si>
  <si>
    <r>
      <rPr>
        <sz val="11"/>
        <color rgb="FF000000"/>
        <rFont val="Calibri"/>
      </rPr>
      <t>AOS-CX system includes a telnet server.</t>
    </r>
    <r>
      <rPr>
        <sz val="11"/>
        <color rgb="FF000000"/>
        <rFont val="Calibri"/>
      </rPr>
      <t xml:space="preserve">
</t>
    </r>
    <r>
      <rPr>
        <sz val="11"/>
        <color rgb="FF000000"/>
        <rFont val="Calibri"/>
      </rPr>
      <t>Telnet is considered insecure primarily because it transmits all data, including usernames and passwords, in plaintext, meaning it's not encrypted.This leaves it vulnerable to several security risks:</t>
    </r>
    <r>
      <rPr>
        <sz val="11"/>
        <color rgb="FF000000"/>
        <rFont val="Calibri"/>
      </rPr>
      <t xml:space="preserve">
</t>
    </r>
    <r>
      <rPr>
        <sz val="11"/>
        <color rgb="FF000000"/>
        <rFont val="Calibri"/>
      </rPr>
      <t>Eavesdropping: Anyone with access to the network traffic can intercept and read the data transmitted during a Telnet session, including sensitive information like login credentials.</t>
    </r>
    <r>
      <rPr>
        <sz val="11"/>
        <color rgb="FF000000"/>
        <rFont val="Calibri"/>
      </rPr>
      <t xml:space="preserve">
</t>
    </r>
    <r>
      <rPr>
        <sz val="11"/>
        <color rgb="FF000000"/>
        <rFont val="Calibri"/>
      </rPr>
      <t>Credential Sniffing: Attackers can easily capture plaintext usernames and passwords by observing Telnet traffic.</t>
    </r>
    <r>
      <rPr>
        <sz val="11"/>
        <color rgb="FF000000"/>
        <rFont val="Calibri"/>
      </rPr>
      <t xml:space="preserve">
</t>
    </r>
    <r>
      <rPr>
        <sz val="11"/>
        <color rgb="FF000000"/>
        <rFont val="Calibri"/>
      </rPr>
      <t>Man-in-the-Middle (MitM) Attacks: Attackers can position themselves between the client and server, intercepting, reading, and potentially modifying the data being transmitted, according to Kelvin Zero.</t>
    </r>
    <r>
      <rPr>
        <sz val="11"/>
        <color rgb="FF000000"/>
        <rFont val="Calibri"/>
      </rPr>
      <t xml:space="preserve">
</t>
    </r>
    <r>
      <rPr>
        <sz val="11"/>
        <color rgb="FF000000"/>
        <rFont val="Calibri"/>
      </rPr>
      <t>Session Hijacking: With intercepted credentials, attackers can hijack ongoing Telnet sessions, gaining unauthorized access to systems and data.</t>
    </r>
    <r>
      <rPr>
        <sz val="11"/>
        <color rgb="FF000000"/>
        <rFont val="Calibri"/>
      </rPr>
      <t xml:space="preserve">
</t>
    </r>
    <r>
      <rPr>
        <sz val="11"/>
        <color rgb="FF000000"/>
        <rFont val="Calibri"/>
      </rPr>
      <t>Lack of Authentication: Many Telnet implementations lack proper authentication mechanisms, making them vulnerable to attacks like brute-force attacks.</t>
    </r>
    <r>
      <rPr>
        <sz val="11"/>
        <color rgb="FF000000"/>
        <rFont val="Calibri"/>
      </rPr>
      <t xml:space="preserve">
</t>
    </r>
    <r>
      <rPr>
        <sz val="11"/>
        <color rgb="FF000000"/>
        <rFont val="Calibri"/>
      </rPr>
      <t>In summary, Telnet's fundamental design, which involves unencrypted data transmission, makes it highly insecure and unsuitable for modern remote access, especially over public networks like the internet.Instead of Telnet, it is recommended to use Secure Shell (SSH), which provides encryption for data transmission and strong authentication mechanisms, ensuring a much higher level of security for remote access.</t>
    </r>
  </si>
  <si>
    <r>
      <rPr>
        <sz val="11"/>
        <color rgb="FF000000"/>
        <rFont val="Calibri"/>
      </rPr>
      <t>Verifying Telnet server is disabled will prevent users from accessing the console using an insecure protocol</t>
    </r>
  </si>
  <si>
    <r>
      <rPr>
        <sz val="11"/>
        <color rgb="FF000000"/>
        <rFont val="Calibri"/>
      </rPr>
      <t>To display telnet server status:</t>
    </r>
    <r>
      <rPr>
        <sz val="11"/>
        <color rgb="FF000000"/>
        <rFont val="Calibri"/>
      </rPr>
      <t xml:space="preserve">
</t>
    </r>
    <r>
      <rPr>
        <sz val="11"/>
        <color rgb="FF006096"/>
        <rFont val="Roboto Condensed"/>
      </rPr>
      <t>switch(config)# show telnet server</t>
    </r>
    <r>
      <rPr>
        <sz val="11"/>
        <color rgb="FF006096"/>
        <rFont val="Roboto Condensed"/>
      </rPr>
      <t xml:space="preserve">
</t>
    </r>
    <r>
      <rPr>
        <sz val="11"/>
        <color rgb="FF006096"/>
        <rFont val="Roboto Condensed"/>
      </rPr>
      <t>TELNET server is not enabled on any VRFs.</t>
    </r>
    <r>
      <rPr>
        <sz val="11"/>
        <color rgb="FF006096"/>
        <rFont val="Roboto Condensed"/>
      </rPr>
      <t xml:space="preserve">
</t>
    </r>
    <r>
      <rPr>
        <sz val="11"/>
        <color rgb="FF006096"/>
        <rFont val="Roboto Condensed"/>
      </rPr>
      <t>switch(config)#</t>
    </r>
    <r>
      <rPr>
        <sz val="11"/>
        <color rgb="FF006096"/>
        <rFont val="Roboto Condensed"/>
      </rPr>
      <t xml:space="preserve">
</t>
    </r>
  </si>
  <si>
    <r>
      <rPr>
        <sz val="11"/>
        <color rgb="FF000000"/>
        <rFont val="Calibri"/>
      </rPr>
      <t>Telnet server is disable by default.</t>
    </r>
  </si>
  <si>
    <t>1.1.10</t>
  </si>
  <si>
    <r>
      <rPr>
        <sz val="11"/>
        <rFont val="Calibri"/>
      </rPr>
      <t>Using Local RBAC to Limit User Access to Shell</t>
    </r>
  </si>
  <si>
    <r>
      <rPr>
        <sz val="11"/>
        <color rgb="FF000000"/>
        <rFont val="Calibri"/>
      </rPr>
      <t>Create local user groups as needed:</t>
    </r>
    <r>
      <rPr>
        <sz val="11"/>
        <color rgb="FF000000"/>
        <rFont val="Calibri"/>
      </rPr>
      <t xml:space="preserve">
</t>
    </r>
    <r>
      <rPr>
        <sz val="11"/>
        <color rgb="FF006096"/>
        <rFont val="Roboto Condensed"/>
      </rPr>
      <t>switch(config)# user-group group</t>
    </r>
    <r>
      <rPr>
        <sz val="11"/>
        <color rgb="FF006096"/>
        <rFont val="Roboto Condensed"/>
      </rPr>
      <t xml:space="preserve">
</t>
    </r>
    <r>
      <rPr>
        <sz val="11"/>
        <color rgb="FF006096"/>
        <rFont val="Roboto Condensed"/>
      </rPr>
      <t>switch(config-usr-grp-group)# 10 permit cli command "&lt;command&gt;"</t>
    </r>
    <r>
      <rPr>
        <sz val="11"/>
        <color rgb="FF006096"/>
        <rFont val="Roboto Condensed"/>
      </rPr>
      <t xml:space="preserve">
</t>
    </r>
    <r>
      <rPr>
        <sz val="11"/>
        <color rgb="FF006096"/>
        <rFont val="Roboto Condensed"/>
      </rPr>
      <t>switch(config-usr-grp-group)# 20 permit cli command "&lt;command&gt;"</t>
    </r>
    <r>
      <rPr>
        <sz val="11"/>
        <color rgb="FF006096"/>
        <rFont val="Roboto Condensed"/>
      </rPr>
      <t xml:space="preserve">
</t>
    </r>
    <r>
      <rPr>
        <sz val="11"/>
        <color rgb="FF006096"/>
        <rFont val="Roboto Condensed"/>
      </rPr>
      <t>switch(config-usr-grp-group)# exit</t>
    </r>
    <r>
      <rPr>
        <sz val="11"/>
        <color rgb="FF006096"/>
        <rFont val="Roboto Condensed"/>
      </rPr>
      <t xml:space="preserve">
</t>
    </r>
    <r>
      <rPr>
        <sz val="11"/>
        <color rgb="FF006096"/>
        <rFont val="Roboto Condensed"/>
      </rPr>
      <t xml:space="preserve">switch(config)# </t>
    </r>
    <r>
      <rPr>
        <sz val="11"/>
        <color rgb="FF006096"/>
        <rFont val="Roboto Condensed"/>
      </rPr>
      <t xml:space="preserve">
</t>
    </r>
    <r>
      <rPr>
        <sz val="11"/>
        <color rgb="FF000000"/>
        <rFont val="Calibri"/>
      </rPr>
      <t xml:space="preserve">
</t>
    </r>
    <r>
      <rPr>
        <sz val="11"/>
        <color rgb="FF000000"/>
        <rFont val="Calibri"/>
      </rPr>
      <t>Create user group rules to restrict access to underlying shell, and ability to modify the user-group rules:</t>
    </r>
    <r>
      <rPr>
        <sz val="11"/>
        <color rgb="FF000000"/>
        <rFont val="Calibri"/>
      </rPr>
      <t xml:space="preserve">
</t>
    </r>
    <r>
      <rPr>
        <sz val="11"/>
        <color rgb="FF006096"/>
        <rFont val="Roboto Condensed"/>
      </rPr>
      <t>switch(config)# user-group custom-admin</t>
    </r>
    <r>
      <rPr>
        <sz val="11"/>
        <color rgb="FF006096"/>
        <rFont val="Roboto Condensed"/>
      </rPr>
      <t xml:space="preserve">
</t>
    </r>
    <r>
      <rPr>
        <sz val="11"/>
        <color rgb="FF006096"/>
        <rFont val="Roboto Condensed"/>
      </rPr>
      <t>switch(config-usr-grp-admin2)# 10 deny cli command "start-shell"</t>
    </r>
    <r>
      <rPr>
        <sz val="11"/>
        <color rgb="FF006096"/>
        <rFont val="Roboto Condensed"/>
      </rPr>
      <t xml:space="preserve">
</t>
    </r>
    <r>
      <rPr>
        <sz val="11"/>
        <color rgb="FF006096"/>
        <rFont val="Roboto Condensed"/>
      </rPr>
      <t>switch(config-usr-grp-admin2)# 20 deny cli command "user .*"</t>
    </r>
    <r>
      <rPr>
        <sz val="11"/>
        <color rgb="FF006096"/>
        <rFont val="Roboto Condensed"/>
      </rPr>
      <t xml:space="preserve">
</t>
    </r>
    <r>
      <rPr>
        <sz val="11"/>
        <color rgb="FF006096"/>
        <rFont val="Roboto Condensed"/>
      </rPr>
      <t>switch(config-usr-grp-admin2)# 30 deny cli command "user-group .*"</t>
    </r>
    <r>
      <rPr>
        <sz val="11"/>
        <color rgb="FF006096"/>
        <rFont val="Roboto Condensed"/>
      </rPr>
      <t xml:space="preserve">
</t>
    </r>
    <r>
      <rPr>
        <sz val="11"/>
        <color rgb="FF006096"/>
        <rFont val="Roboto Condensed"/>
      </rPr>
      <t>switch(config-usr-grp-admin2)# 500 permit cli command ".*"</t>
    </r>
    <r>
      <rPr>
        <sz val="11"/>
        <color rgb="FF006096"/>
        <rFont val="Roboto Condensed"/>
      </rPr>
      <t xml:space="preserve">
</t>
    </r>
    <r>
      <rPr>
        <sz val="11"/>
        <color rgb="FF006096"/>
        <rFont val="Roboto Condensed"/>
      </rPr>
      <t>switch(config-usr-grp-admin2)# exit</t>
    </r>
    <r>
      <rPr>
        <sz val="11"/>
        <color rgb="FF006096"/>
        <rFont val="Roboto Condensed"/>
      </rPr>
      <t xml:space="preserve">
</t>
    </r>
    <r>
      <rPr>
        <sz val="11"/>
        <color rgb="FF006096"/>
        <rFont val="Roboto Condensed"/>
      </rPr>
      <t>switch(config)#</t>
    </r>
  </si>
  <si>
    <r>
      <rPr>
        <sz val="11"/>
        <color rgb="FF000000"/>
        <rFont val="Calibri"/>
      </rPr>
      <t>AOS-CX switches include three different built-in local user groups: administrators, operators, auditors. Administrators have full read-write access, operators have read-only access, and auditors can read the logs. There may be scenarios where customers need a local administrator user with a different set of permissions. User-defined local user groups allow customers to create their own user group with specific CLI commands allowed for members of that group, including access to the underlying OS shell.</t>
    </r>
  </si>
  <si>
    <r>
      <rPr>
        <sz val="11"/>
        <color rgb="FF000000"/>
        <rFont val="Calibri"/>
      </rPr>
      <t>The underlying Linux OS allows full access to all features of the AOS-CX system.  Many administrative functions do not require access to this level of control.  Limiting access to the shell helps limit exposure to both malicious and unintentionalsystem changes.</t>
    </r>
  </si>
  <si>
    <r>
      <rPr>
        <sz val="11"/>
        <color rgb="FF000000"/>
        <rFont val="Calibri"/>
      </rPr>
      <t>The "show user-group" command allows customers to see the set of local user groups configured on the switch:</t>
    </r>
    <r>
      <rPr>
        <sz val="11"/>
        <color rgb="FF000000"/>
        <rFont val="Calibri"/>
      </rPr>
      <t xml:space="preserve">
</t>
    </r>
    <r>
      <rPr>
        <sz val="11"/>
        <color rgb="FF006096"/>
        <rFont val="Roboto Condensed"/>
      </rPr>
      <t xml:space="preserve">switch(config)# show user-group </t>
    </r>
    <r>
      <rPr>
        <sz val="11"/>
        <color rgb="FF006096"/>
        <rFont val="Roboto Condensed"/>
      </rPr>
      <t xml:space="preserve">
</t>
    </r>
    <r>
      <rPr>
        <sz val="11"/>
        <color rgb="FF006096"/>
        <rFont val="Roboto Condensed"/>
      </rPr>
      <t xml:space="preserve">GROUP NAME     GROUP TYPE     INCLUDED GROUP     NUMBER OF RULES    </t>
    </r>
    <r>
      <rPr>
        <sz val="11"/>
        <color rgb="FF006096"/>
        <rFont val="Roboto Condensed"/>
      </rPr>
      <t xml:space="preserve">
</t>
    </r>
    <r>
      <rPr>
        <sz val="11"/>
        <color rgb="FF006096"/>
        <rFont val="Roboto Condensed"/>
      </rPr>
      <t>-------------- -------------- ------------------ -------------------</t>
    </r>
    <r>
      <rPr>
        <sz val="11"/>
        <color rgb="FF006096"/>
        <rFont val="Roboto Condensed"/>
      </rPr>
      <t xml:space="preserve">
</t>
    </r>
    <r>
      <rPr>
        <sz val="11"/>
        <color rgb="FF006096"/>
        <rFont val="Roboto Condensed"/>
      </rPr>
      <t xml:space="preserve">custom-admin   configuration  --                 4  </t>
    </r>
    <r>
      <rPr>
        <sz val="11"/>
        <color rgb="FF006096"/>
        <rFont val="Roboto Condensed"/>
      </rPr>
      <t xml:space="preserve">
</t>
    </r>
    <r>
      <rPr>
        <sz val="11"/>
        <color rgb="FF006096"/>
        <rFont val="Roboto Condensed"/>
      </rPr>
      <t xml:space="preserve">administrators built-in       n/a                n/a                </t>
    </r>
    <r>
      <rPr>
        <sz val="11"/>
        <color rgb="FF006096"/>
        <rFont val="Roboto Condensed"/>
      </rPr>
      <t xml:space="preserve">
</t>
    </r>
    <r>
      <rPr>
        <sz val="11"/>
        <color rgb="FF006096"/>
        <rFont val="Roboto Condensed"/>
      </rPr>
      <t xml:space="preserve">auditors       built-in       n/a                n/a                </t>
    </r>
    <r>
      <rPr>
        <sz val="11"/>
        <color rgb="FF006096"/>
        <rFont val="Roboto Condensed"/>
      </rPr>
      <t xml:space="preserve">
</t>
    </r>
    <r>
      <rPr>
        <sz val="11"/>
        <color rgb="FF006096"/>
        <rFont val="Roboto Condensed"/>
      </rPr>
      <t xml:space="preserve">operators      built-in       n/a                n/a                </t>
    </r>
    <r>
      <rPr>
        <sz val="11"/>
        <color rgb="FF006096"/>
        <rFont val="Roboto Condensed"/>
      </rPr>
      <t xml:space="preserve">
</t>
    </r>
    <r>
      <rPr>
        <sz val="11"/>
        <color rgb="FF006096"/>
        <rFont val="Roboto Condensed"/>
      </rPr>
      <t>routing-group  configuration  admuser1           10</t>
    </r>
    <r>
      <rPr>
        <sz val="11"/>
        <color rgb="FF006096"/>
        <rFont val="Roboto Condensed"/>
      </rPr>
      <t xml:space="preserve">
</t>
    </r>
    <r>
      <rPr>
        <sz val="11"/>
        <color rgb="FF006096"/>
        <rFont val="Roboto Condensed"/>
      </rPr>
      <t xml:space="preserve">switch(config)# </t>
    </r>
    <r>
      <rPr>
        <sz val="11"/>
        <color rgb="FF006096"/>
        <rFont val="Roboto Condensed"/>
      </rPr>
      <t xml:space="preserve">
</t>
    </r>
    <r>
      <rPr>
        <sz val="11"/>
        <color rgb="FF000000"/>
        <rFont val="Calibri"/>
      </rPr>
      <t xml:space="preserve">
</t>
    </r>
    <r>
      <rPr>
        <sz val="11"/>
        <color rgb="FF000000"/>
        <rFont val="Calibri"/>
      </rPr>
      <t>the show user-group &lt;group-name&gt; command displays user group status and any Rules configured:</t>
    </r>
    <r>
      <rPr>
        <sz val="11"/>
        <color rgb="FF000000"/>
        <rFont val="Calibri"/>
      </rPr>
      <t xml:space="preserve">
</t>
    </r>
    <r>
      <rPr>
        <sz val="11"/>
        <color rgb="FF006096"/>
        <rFont val="Roboto Condensed"/>
      </rPr>
      <t>switch(config)# show user-group custom-admin</t>
    </r>
    <r>
      <rPr>
        <sz val="11"/>
        <color rgb="FF006096"/>
        <rFont val="Roboto Condensed"/>
      </rPr>
      <t xml:space="preserve">
</t>
    </r>
    <r>
      <rPr>
        <sz val="11"/>
        <color rgb="FF006096"/>
        <rFont val="Roboto Condensed"/>
      </rPr>
      <t>User Group Summary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Name            : custom-admin</t>
    </r>
    <r>
      <rPr>
        <sz val="11"/>
        <color rgb="FF006096"/>
        <rFont val="Roboto Condensed"/>
      </rPr>
      <t xml:space="preserve">
</t>
    </r>
    <r>
      <rPr>
        <sz val="11"/>
        <color rgb="FF006096"/>
        <rFont val="Roboto Condensed"/>
      </rPr>
      <t>Type            : configuration</t>
    </r>
    <r>
      <rPr>
        <sz val="11"/>
        <color rgb="FF006096"/>
        <rFont val="Roboto Condensed"/>
      </rPr>
      <t xml:space="preserve">
</t>
    </r>
    <r>
      <rPr>
        <sz val="11"/>
        <color rgb="FF006096"/>
        <rFont val="Roboto Condensed"/>
      </rPr>
      <t>Included Group  : --</t>
    </r>
    <r>
      <rPr>
        <sz val="11"/>
        <color rgb="FF006096"/>
        <rFont val="Roboto Condensed"/>
      </rPr>
      <t xml:space="preserve">
</t>
    </r>
    <r>
      <rPr>
        <sz val="11"/>
        <color rgb="FF006096"/>
        <rFont val="Roboto Condensed"/>
      </rPr>
      <t>Number of Rules : 4</t>
    </r>
    <r>
      <rPr>
        <sz val="11"/>
        <color rgb="FF006096"/>
        <rFont val="Roboto Condensed"/>
      </rPr>
      <t xml:space="preserve">
</t>
    </r>
    <r>
      <rPr>
        <sz val="11"/>
        <color rgb="FF006096"/>
        <rFont val="Roboto Condensed"/>
      </rPr>
      <t>User Group Rules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SEQUENCE NUM  ACTION     COMMAND                          COMMENT</t>
    </r>
    <r>
      <rPr>
        <sz val="11"/>
        <color rgb="FF006096"/>
        <rFont val="Roboto Condensed"/>
      </rPr>
      <t xml:space="preserve">
</t>
    </r>
    <r>
      <rPr>
        <sz val="11"/>
        <color rgb="FF006096"/>
        <rFont val="Roboto Condensed"/>
      </rPr>
      <t>------------- ---------- -------------------------------- --------------------------------</t>
    </r>
    <r>
      <rPr>
        <sz val="11"/>
        <color rgb="FF006096"/>
        <rFont val="Roboto Condensed"/>
      </rPr>
      <t xml:space="preserve">
</t>
    </r>
    <r>
      <rPr>
        <sz val="11"/>
        <color rgb="FF006096"/>
        <rFont val="Roboto Condensed"/>
      </rPr>
      <t xml:space="preserve">10            deny       start-shell                                                      </t>
    </r>
    <r>
      <rPr>
        <sz val="11"/>
        <color rgb="FF006096"/>
        <rFont val="Roboto Condensed"/>
      </rPr>
      <t xml:space="preserve">
</t>
    </r>
    <r>
      <rPr>
        <sz val="11"/>
        <color rgb="FF006096"/>
        <rFont val="Roboto Condensed"/>
      </rPr>
      <t xml:space="preserve">20            deny       user .*                                                          </t>
    </r>
    <r>
      <rPr>
        <sz val="11"/>
        <color rgb="FF006096"/>
        <rFont val="Roboto Condensed"/>
      </rPr>
      <t xml:space="preserve">
</t>
    </r>
    <r>
      <rPr>
        <sz val="11"/>
        <color rgb="FF006096"/>
        <rFont val="Roboto Condensed"/>
      </rPr>
      <t xml:space="preserve">30            deny       user-group .*                                                    </t>
    </r>
    <r>
      <rPr>
        <sz val="11"/>
        <color rgb="FF006096"/>
        <rFont val="Roboto Condensed"/>
      </rPr>
      <t xml:space="preserve">
</t>
    </r>
    <r>
      <rPr>
        <sz val="11"/>
        <color rgb="FF006096"/>
        <rFont val="Roboto Condensed"/>
      </rPr>
      <t xml:space="preserve">500           permit     .*                                                               </t>
    </r>
    <r>
      <rPr>
        <sz val="11"/>
        <color rgb="FF006096"/>
        <rFont val="Roboto Condensed"/>
      </rPr>
      <t xml:space="preserve">
</t>
    </r>
    <r>
      <rPr>
        <sz val="11"/>
        <color rgb="FF006096"/>
        <rFont val="Roboto Condensed"/>
      </rPr>
      <t>switch(config)#</t>
    </r>
    <r>
      <rPr>
        <sz val="11"/>
        <color rgb="FF006096"/>
        <rFont val="Roboto Condensed"/>
      </rPr>
      <t xml:space="preserve">
</t>
    </r>
  </si>
  <si>
    <r>
      <rPr>
        <sz val="11"/>
        <color rgb="FF000000"/>
        <rFont val="Calibri"/>
      </rPr>
      <t>default adminstrator users have no restriction on access to the underlying OS shell.</t>
    </r>
  </si>
  <si>
    <t>Securing SSH</t>
  </si>
  <si>
    <t>1.2.1</t>
  </si>
  <si>
    <r>
      <rPr>
        <sz val="11"/>
        <rFont val="Calibri"/>
      </rPr>
      <t>SSH Public Key Authentication</t>
    </r>
  </si>
  <si>
    <t>Level 2</t>
  </si>
  <si>
    <r>
      <rPr>
        <sz val="11"/>
        <color rgb="FF006096"/>
        <rFont val="Roboto Condensed"/>
      </rPr>
      <t>switch(config)# user &lt;username&gt;  authorized-key &lt;user public-key&gt;</t>
    </r>
    <r>
      <rPr>
        <sz val="11"/>
        <color rgb="FF006096"/>
        <rFont val="Roboto Condensed"/>
      </rPr>
      <t xml:space="preserve">
</t>
    </r>
    <r>
      <rPr>
        <sz val="11"/>
        <color rgb="FF006096"/>
        <rFont val="Roboto Condensed"/>
      </rPr>
      <t>Added SSH client's authorized-key with key-identifier 1.</t>
    </r>
    <r>
      <rPr>
        <sz val="11"/>
        <color rgb="FF006096"/>
        <rFont val="Roboto Condensed"/>
      </rPr>
      <t xml:space="preserve">
</t>
    </r>
    <r>
      <rPr>
        <sz val="11"/>
        <color rgb="FF006096"/>
        <rFont val="Roboto Condensed"/>
      </rPr>
      <t>switch(config)#</t>
    </r>
    <r>
      <rPr>
        <sz val="11"/>
        <color rgb="FF006096"/>
        <rFont val="Roboto Condensed"/>
      </rPr>
      <t xml:space="preserve">
</t>
    </r>
  </si>
  <si>
    <r>
      <rPr>
        <sz val="11"/>
        <color rgb="FF000000"/>
        <rFont val="Calibri"/>
      </rPr>
      <t>This sequence describes configuring public-key authentication</t>
    </r>
  </si>
  <si>
    <r>
      <rPr>
        <sz val="11"/>
        <color rgb="FF000000"/>
        <rFont val="Calibri"/>
      </rPr>
      <t>Public-key authentication uses a cryptographic pair if keys, public and private, to verify user identity and secure communication. A users private key is kept securely on the device used to connect to the switch.  The users public key is configured on the switch as an authorizing key for that user.  SSH public-key authentication is enabled (by default) on the switch to allow user connectivity.</t>
    </r>
  </si>
  <si>
    <r>
      <rPr>
        <sz val="11"/>
        <color rgb="FF006096"/>
        <rFont val="Roboto Condensed"/>
      </rPr>
      <t>switch# Show user &lt;username&gt; authorized-key &lt;user public-key&gt;</t>
    </r>
    <r>
      <rPr>
        <sz val="11"/>
        <color rgb="FF006096"/>
        <rFont val="Roboto Condensed"/>
      </rPr>
      <t xml:space="preserve">
</t>
    </r>
    <r>
      <rPr>
        <sz val="11"/>
        <color rgb="FF006096"/>
        <rFont val="Roboto Condensed"/>
      </rPr>
      <t xml:space="preserve">switch#  show ssh authentication-method </t>
    </r>
    <r>
      <rPr>
        <sz val="11"/>
        <color rgb="FF006096"/>
        <rFont val="Roboto Condensed"/>
      </rPr>
      <t xml:space="preserve">
</t>
    </r>
    <r>
      <rPr>
        <sz val="11"/>
        <color rgb="FF006096"/>
        <rFont val="Roboto Condensed"/>
      </rPr>
      <t xml:space="preserve"> SSH publickey authentication      : Enabled</t>
    </r>
    <r>
      <rPr>
        <sz val="11"/>
        <color rgb="FF006096"/>
        <rFont val="Roboto Condensed"/>
      </rPr>
      <t xml:space="preserve">
</t>
    </r>
    <r>
      <rPr>
        <sz val="11"/>
        <color rgb="FF006096"/>
        <rFont val="Roboto Condensed"/>
      </rPr>
      <t xml:space="preserve"> SSH password authentication       : Enabled</t>
    </r>
    <r>
      <rPr>
        <sz val="11"/>
        <color rgb="FF006096"/>
        <rFont val="Roboto Condensed"/>
      </rPr>
      <t xml:space="preserve">
</t>
    </r>
    <r>
      <rPr>
        <sz val="11"/>
        <color rgb="FF006096"/>
        <rFont val="Roboto Condensed"/>
      </rPr>
      <t xml:space="preserve"> SSH two factor authentication     : Disabled</t>
    </r>
    <r>
      <rPr>
        <sz val="11"/>
        <color rgb="FF006096"/>
        <rFont val="Roboto Condensed"/>
      </rPr>
      <t xml:space="preserve">
</t>
    </r>
    <r>
      <rPr>
        <sz val="11"/>
        <color rgb="FF006096"/>
        <rFont val="Roboto Condensed"/>
      </rPr>
      <t xml:space="preserve"> SSH certificate as authorized-key : Disabled</t>
    </r>
    <r>
      <rPr>
        <sz val="11"/>
        <color rgb="FF006096"/>
        <rFont val="Roboto Condensed"/>
      </rPr>
      <t xml:space="preserve">
</t>
    </r>
    <r>
      <rPr>
        <sz val="11"/>
        <color rgb="FF006096"/>
        <rFont val="Roboto Condensed"/>
      </rPr>
      <t xml:space="preserve">switch# </t>
    </r>
    <r>
      <rPr>
        <sz val="11"/>
        <color rgb="FF006096"/>
        <rFont val="Roboto Condensed"/>
      </rPr>
      <t xml:space="preserve">
</t>
    </r>
  </si>
  <si>
    <r>
      <rPr>
        <sz val="11"/>
        <color rgb="FF000000"/>
        <rFont val="Calibri"/>
      </rPr>
      <t>The user's ssh authentication key is not configured by default.The ssh server public-key authentication method is enabled by default.</t>
    </r>
  </si>
  <si>
    <t>1.2.2</t>
  </si>
  <si>
    <r>
      <rPr>
        <sz val="11"/>
        <rFont val="Calibri"/>
      </rPr>
      <t>SSH Allow List</t>
    </r>
  </si>
  <si>
    <r>
      <rPr>
        <sz val="11"/>
        <color rgb="FF006096"/>
        <rFont val="Roboto Condensed"/>
      </rPr>
      <t xml:space="preserve">switch(config)# ssh server allow-list </t>
    </r>
    <r>
      <rPr>
        <sz val="11"/>
        <color rgb="FF006096"/>
        <rFont val="Roboto Condensed"/>
      </rPr>
      <t xml:space="preserve">
</t>
    </r>
    <r>
      <rPr>
        <sz val="11"/>
        <color rgb="FF006096"/>
        <rFont val="Roboto Condensed"/>
      </rPr>
      <t>switch(config-ssh-al)# ip 1.1.1.1</t>
    </r>
    <r>
      <rPr>
        <sz val="11"/>
        <color rgb="FF006096"/>
        <rFont val="Roboto Condensed"/>
      </rPr>
      <t xml:space="preserve">
</t>
    </r>
    <r>
      <rPr>
        <sz val="11"/>
        <color rgb="FF006096"/>
        <rFont val="Roboto Condensed"/>
      </rPr>
      <t>switch(config-ssh-al)# ip 2.2.2.0/24</t>
    </r>
    <r>
      <rPr>
        <sz val="11"/>
        <color rgb="FF006096"/>
        <rFont val="Roboto Condensed"/>
      </rPr>
      <t xml:space="preserve">
</t>
    </r>
    <r>
      <rPr>
        <sz val="11"/>
        <color rgb="FF006096"/>
        <rFont val="Roboto Condensed"/>
      </rPr>
      <t>switch(config-ssh-al)# ipv6 10::10</t>
    </r>
    <r>
      <rPr>
        <sz val="11"/>
        <color rgb="FF006096"/>
        <rFont val="Roboto Condensed"/>
      </rPr>
      <t xml:space="preserve">
</t>
    </r>
    <r>
      <rPr>
        <sz val="11"/>
        <color rgb="FF006096"/>
        <rFont val="Roboto Condensed"/>
      </rPr>
      <t>switch(config-ssh-al)# ipv6 20:20::/64</t>
    </r>
    <r>
      <rPr>
        <sz val="11"/>
        <color rgb="FF006096"/>
        <rFont val="Roboto Condensed"/>
      </rPr>
      <t xml:space="preserve">
</t>
    </r>
    <r>
      <rPr>
        <sz val="11"/>
        <color rgb="FF006096"/>
        <rFont val="Roboto Condensed"/>
      </rPr>
      <t>switch(config-ssh-al)# enable</t>
    </r>
    <r>
      <rPr>
        <sz val="11"/>
        <color rgb="FF006096"/>
        <rFont val="Roboto Condensed"/>
      </rPr>
      <t xml:space="preserve">
</t>
    </r>
    <r>
      <rPr>
        <sz val="11"/>
        <color rgb="FF006096"/>
        <rFont val="Roboto Condensed"/>
      </rPr>
      <t xml:space="preserve">Active SSH sessions will be terminated. </t>
    </r>
    <r>
      <rPr>
        <sz val="11"/>
        <color rgb="FF006096"/>
        <rFont val="Roboto Condensed"/>
      </rPr>
      <t xml:space="preserve">
</t>
    </r>
    <r>
      <rPr>
        <sz val="11"/>
        <color rgb="FF006096"/>
        <rFont val="Roboto Condensed"/>
      </rPr>
      <t>Do you want to continue (y/n)? y</t>
    </r>
    <r>
      <rPr>
        <sz val="11"/>
        <color rgb="FF006096"/>
        <rFont val="Roboto Condensed"/>
      </rPr>
      <t xml:space="preserve">
</t>
    </r>
    <r>
      <rPr>
        <sz val="11"/>
        <color rgb="FF006096"/>
        <rFont val="Roboto Condensed"/>
      </rPr>
      <t>switch(config-ssh-al# exit</t>
    </r>
    <r>
      <rPr>
        <sz val="11"/>
        <color rgb="FF006096"/>
        <rFont val="Roboto Condensed"/>
      </rPr>
      <t xml:space="preserve">
</t>
    </r>
    <r>
      <rPr>
        <sz val="11"/>
        <color rgb="FF006096"/>
        <rFont val="Roboto Condensed"/>
      </rPr>
      <t>switch(config)#</t>
    </r>
    <r>
      <rPr>
        <sz val="11"/>
        <color rgb="FF006096"/>
        <rFont val="Roboto Condensed"/>
      </rPr>
      <t xml:space="preserve">
</t>
    </r>
  </si>
  <si>
    <r>
      <rPr>
        <sz val="11"/>
        <color rgb="FF000000"/>
        <rFont val="Calibri"/>
      </rPr>
      <t>This sequence describes configuring SSH access control list</t>
    </r>
  </si>
  <si>
    <r>
      <rPr>
        <sz val="11"/>
        <color rgb="FF000000"/>
        <rFont val="Calibri"/>
      </rPr>
      <t>Configure a list of addresses that will be the only hosts allowed to connect to the SSH servers running on all VRFs of the switch. By default, the allow-list is disabled and any host is allowed to connect given the correct authentication criteria. When the allow-list is enabled, only the hosts that fall under one of the entries may connect with the correct authentication criteria, all other hosts will be denied to attempt authentication.</t>
    </r>
  </si>
  <si>
    <r>
      <rPr>
        <sz val="11"/>
        <color rgb="FF006096"/>
        <rFont val="Roboto Condensed"/>
      </rPr>
      <t xml:space="preserve">switch# show ssh server allow-list </t>
    </r>
    <r>
      <rPr>
        <sz val="11"/>
        <color rgb="FF006096"/>
        <rFont val="Roboto Condensed"/>
      </rPr>
      <t xml:space="preserve">
</t>
    </r>
    <r>
      <rPr>
        <sz val="11"/>
        <color rgb="FF006096"/>
        <rFont val="Roboto Condensed"/>
      </rPr>
      <t>SSH server allow-list:</t>
    </r>
    <r>
      <rPr>
        <sz val="11"/>
        <color rgb="FF006096"/>
        <rFont val="Roboto Condensed"/>
      </rPr>
      <t xml:space="preserve">
</t>
    </r>
    <r>
      <rPr>
        <sz val="11"/>
        <color rgb="FF006096"/>
        <rFont val="Roboto Condensed"/>
      </rPr>
      <t xml:space="preserve">  Status: Enabled</t>
    </r>
    <r>
      <rPr>
        <sz val="11"/>
        <color rgb="FF006096"/>
        <rFont val="Roboto Condensed"/>
      </rPr>
      <t xml:space="preserve">
</t>
    </r>
    <r>
      <rPr>
        <sz val="11"/>
        <color rgb="FF006096"/>
        <rFont val="Roboto Condensed"/>
      </rPr>
      <t xml:space="preserve">  Allowed host IPs:</t>
    </r>
    <r>
      <rPr>
        <sz val="11"/>
        <color rgb="FF006096"/>
        <rFont val="Roboto Condensed"/>
      </rPr>
      <t xml:space="preserve">
</t>
    </r>
    <r>
      <rPr>
        <sz val="11"/>
        <color rgb="FF006096"/>
        <rFont val="Roboto Condensed"/>
      </rPr>
      <t xml:space="preserve">    1.1.1.1</t>
    </r>
    <r>
      <rPr>
        <sz val="11"/>
        <color rgb="FF006096"/>
        <rFont val="Roboto Condensed"/>
      </rPr>
      <t xml:space="preserve">
</t>
    </r>
    <r>
      <rPr>
        <sz val="11"/>
        <color rgb="FF006096"/>
        <rFont val="Roboto Condensed"/>
      </rPr>
      <t xml:space="preserve">    2.2.2.0/24</t>
    </r>
    <r>
      <rPr>
        <sz val="11"/>
        <color rgb="FF006096"/>
        <rFont val="Roboto Condensed"/>
      </rPr>
      <t xml:space="preserve">
</t>
    </r>
    <r>
      <rPr>
        <sz val="11"/>
        <color rgb="FF006096"/>
        <rFont val="Roboto Condensed"/>
      </rPr>
      <t xml:space="preserve">    10::10</t>
    </r>
    <r>
      <rPr>
        <sz val="11"/>
        <color rgb="FF006096"/>
        <rFont val="Roboto Condensed"/>
      </rPr>
      <t xml:space="preserve">
</t>
    </r>
    <r>
      <rPr>
        <sz val="11"/>
        <color rgb="FF006096"/>
        <rFont val="Roboto Condensed"/>
      </rPr>
      <t xml:space="preserve">    20:20::/64</t>
    </r>
    <r>
      <rPr>
        <sz val="11"/>
        <color rgb="FF006096"/>
        <rFont val="Roboto Condensed"/>
      </rPr>
      <t xml:space="preserve">
</t>
    </r>
    <r>
      <rPr>
        <sz val="11"/>
        <color rgb="FF006096"/>
        <rFont val="Roboto Condensed"/>
      </rPr>
      <t>switch#</t>
    </r>
    <r>
      <rPr>
        <sz val="11"/>
        <color rgb="FF006096"/>
        <rFont val="Roboto Condensed"/>
      </rPr>
      <t xml:space="preserve">
</t>
    </r>
  </si>
  <si>
    <r>
      <rPr>
        <sz val="11"/>
        <color rgb="FF000000"/>
        <rFont val="Calibri"/>
      </rPr>
      <t>The SSH server allow-list is not configured or enabled by default.</t>
    </r>
  </si>
  <si>
    <t>1.2.3</t>
  </si>
  <si>
    <r>
      <rPr>
        <sz val="11"/>
        <rFont val="Calibri"/>
      </rPr>
      <t>SSH Server Port Customization</t>
    </r>
  </si>
  <si>
    <r>
      <rPr>
        <sz val="11"/>
        <color rgb="FF006096"/>
        <rFont val="Roboto Condensed"/>
      </rPr>
      <t>switch# conf</t>
    </r>
    <r>
      <rPr>
        <sz val="11"/>
        <color rgb="FF006096"/>
        <rFont val="Roboto Condensed"/>
      </rPr>
      <t xml:space="preserve">
</t>
    </r>
    <r>
      <rPr>
        <sz val="11"/>
        <color rgb="FF006096"/>
        <rFont val="Roboto Condensed"/>
      </rPr>
      <t>switch(config)# ssh server port 44444</t>
    </r>
    <r>
      <rPr>
        <sz val="11"/>
        <color rgb="FF006096"/>
        <rFont val="Roboto Condensed"/>
      </rPr>
      <t xml:space="preserve">
</t>
    </r>
    <r>
      <rPr>
        <sz val="11"/>
        <color rgb="FF006096"/>
        <rFont val="Roboto Condensed"/>
      </rPr>
      <t xml:space="preserve">Active SSH sessions will be terminated. </t>
    </r>
    <r>
      <rPr>
        <sz val="11"/>
        <color rgb="FF006096"/>
        <rFont val="Roboto Condensed"/>
      </rPr>
      <t xml:space="preserve">
</t>
    </r>
    <r>
      <rPr>
        <sz val="11"/>
        <color rgb="FF006096"/>
        <rFont val="Roboto Condensed"/>
      </rPr>
      <t>Do you want to continue (y/n)? y</t>
    </r>
    <r>
      <rPr>
        <sz val="11"/>
        <color rgb="FF006096"/>
        <rFont val="Roboto Condensed"/>
      </rPr>
      <t xml:space="preserve">
</t>
    </r>
    <r>
      <rPr>
        <sz val="11"/>
        <color rgb="FF006096"/>
        <rFont val="Roboto Condensed"/>
      </rPr>
      <t>switch(config)#</t>
    </r>
    <r>
      <rPr>
        <sz val="11"/>
        <color rgb="FF006096"/>
        <rFont val="Roboto Condensed"/>
      </rPr>
      <t xml:space="preserve">
</t>
    </r>
  </si>
  <si>
    <r>
      <rPr>
        <sz val="11"/>
        <color rgb="FF000000"/>
        <rFont val="Calibri"/>
      </rPr>
      <t>This sequence describes configuring which IP port SSH server listens on</t>
    </r>
  </si>
  <si>
    <r>
      <rPr>
        <sz val="11"/>
        <color rgb="FF000000"/>
        <rFont val="Calibri"/>
      </rPr>
      <t>Configuring a SSH server listening port allows admins to provide ssh connectvity to the switch when network situations, such as business networks and wifi hotspots, block IP port 22.</t>
    </r>
  </si>
  <si>
    <r>
      <rPr>
        <sz val="11"/>
        <color rgb="FF006096"/>
        <rFont val="Roboto Condensed"/>
      </rPr>
      <t>switch# show ssh server</t>
    </r>
    <r>
      <rPr>
        <sz val="11"/>
        <color rgb="FF006096"/>
        <rFont val="Roboto Condensed"/>
      </rPr>
      <t xml:space="preserve">
</t>
    </r>
    <r>
      <rPr>
        <sz val="11"/>
        <color rgb="FF006096"/>
        <rFont val="Roboto Condensed"/>
      </rPr>
      <t xml:space="preserve">SSH server configuration on VRF default : </t>
    </r>
    <r>
      <rPr>
        <sz val="11"/>
        <color rgb="FF006096"/>
        <rFont val="Roboto Condensed"/>
      </rPr>
      <t xml:space="preserve">
</t>
    </r>
    <r>
      <rPr>
        <sz val="11"/>
        <color rgb="FF006096"/>
        <rFont val="Roboto Condensed"/>
      </rPr>
      <t xml:space="preserve">    IP Version        : IPv4 and IPv6        SSH Version          : 2.0</t>
    </r>
    <r>
      <rPr>
        <sz val="11"/>
        <color rgb="FF006096"/>
        <rFont val="Roboto Condensed"/>
      </rPr>
      <t xml:space="preserve">
</t>
    </r>
    <r>
      <rPr>
        <sz val="11"/>
        <color rgb="FF006096"/>
        <rFont val="Roboto Condensed"/>
      </rPr>
      <t xml:space="preserve">    TCP Port          : 44444                Grace Timeout (sec)  : 60</t>
    </r>
    <r>
      <rPr>
        <sz val="11"/>
        <color rgb="FF006096"/>
        <rFont val="Roboto Condensed"/>
      </rPr>
      <t xml:space="preserve">
</t>
    </r>
    <r>
      <rPr>
        <sz val="11"/>
        <color rgb="FF006096"/>
        <rFont val="Roboto Condensed"/>
      </rPr>
      <t xml:space="preserve">    Max Auth Attempts : 6                    Server Status        : running</t>
    </r>
    <r>
      <rPr>
        <sz val="11"/>
        <color rgb="FF006096"/>
        <rFont val="Roboto Condensed"/>
      </rPr>
      <t xml:space="preserve">
</t>
    </r>
    <r>
      <rPr>
        <sz val="11"/>
        <color rgb="FF006096"/>
        <rFont val="Roboto Condensed"/>
      </rPr>
      <t xml:space="preserve">    SFTP Server       : disabled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switch(config)#</t>
    </r>
    <r>
      <rPr>
        <sz val="11"/>
        <color rgb="FF006096"/>
        <rFont val="Roboto Condensed"/>
      </rPr>
      <t xml:space="preserve">
</t>
    </r>
  </si>
  <si>
    <t>1.2.4</t>
  </si>
  <si>
    <r>
      <rPr>
        <sz val="11"/>
        <rFont val="Calibri"/>
      </rPr>
      <t>Recommended Ciphers, MACs, and Algorithms</t>
    </r>
  </si>
  <si>
    <r>
      <rPr>
        <sz val="11"/>
        <color rgb="FF006096"/>
        <rFont val="Roboto Condensed"/>
      </rPr>
      <t>switch(config)# ssh ciphers aes128-ctr aes256-ctr aes128-cbc aes256-cbc</t>
    </r>
    <r>
      <rPr>
        <sz val="11"/>
        <color rgb="FF006096"/>
        <rFont val="Roboto Condensed"/>
      </rPr>
      <t xml:space="preserve">
</t>
    </r>
    <r>
      <rPr>
        <sz val="11"/>
        <color rgb="FF006096"/>
        <rFont val="Roboto Condensed"/>
      </rPr>
      <t>switch(config)# ssh macs hmac-sha2-256 hmac-sha2-512 hmac-sha1</t>
    </r>
    <r>
      <rPr>
        <sz val="11"/>
        <color rgb="FF006096"/>
        <rFont val="Roboto Condensed"/>
      </rPr>
      <t xml:space="preserve">
</t>
    </r>
    <r>
      <rPr>
        <sz val="11"/>
        <color rgb="FF006096"/>
        <rFont val="Roboto Condensed"/>
      </rPr>
      <t>switch(config)# ssh key-exchange-algorithms ecdh-sha2-nistp256 ecdh-sha2-nistp384 diffie-hellman-group14-sha1</t>
    </r>
    <r>
      <rPr>
        <sz val="11"/>
        <color rgb="FF006096"/>
        <rFont val="Roboto Condensed"/>
      </rPr>
      <t xml:space="preserve">
</t>
    </r>
    <r>
      <rPr>
        <sz val="11"/>
        <color rgb="FF006096"/>
        <rFont val="Roboto Condensed"/>
      </rPr>
      <t>switch(config)# ssh host-key-algorithms ecdsa-sha2-nistp256 ecdsa-sha2-nistp384 ecdsa-sha2-nistp521</t>
    </r>
    <r>
      <rPr>
        <sz val="11"/>
        <color rgb="FF006096"/>
        <rFont val="Roboto Condensed"/>
      </rPr>
      <t xml:space="preserve">
</t>
    </r>
    <r>
      <rPr>
        <sz val="11"/>
        <color rgb="FF006096"/>
        <rFont val="Roboto Condensed"/>
      </rPr>
      <t>switch(config)# ssh public-key-algorithms ecdsa-sha2-nistp256 ecdsa-sha2-nistp384 ecdsa-sha2-nistp521</t>
    </r>
    <r>
      <rPr>
        <sz val="11"/>
        <color rgb="FF006096"/>
        <rFont val="Roboto Condensed"/>
      </rPr>
      <t xml:space="preserve">
</t>
    </r>
    <r>
      <rPr>
        <sz val="11"/>
        <color rgb="FF006096"/>
        <rFont val="Roboto Condensed"/>
      </rPr>
      <t>switch(config)#</t>
    </r>
    <r>
      <rPr>
        <sz val="11"/>
        <color rgb="FF006096"/>
        <rFont val="Roboto Condensed"/>
      </rPr>
      <t xml:space="preserve">
</t>
    </r>
  </si>
  <si>
    <r>
      <rPr>
        <sz val="11"/>
        <color rgb="FF000000"/>
        <rFont val="Calibri"/>
      </rPr>
      <t>This sequence describes configuring SSH server ciphers, MACs, and algorithms</t>
    </r>
  </si>
  <si>
    <r>
      <rPr>
        <sz val="11"/>
        <color rgb="FF000000"/>
        <rFont val="Calibri"/>
      </rPr>
      <t>SSH  ciphers , message authentication codes (MACs), and algorithms are based on OpenSSH's default settings and are deemed secure by the community.</t>
    </r>
    <r>
      <rPr>
        <sz val="11"/>
        <color rgb="FF000000"/>
        <rFont val="Calibri"/>
      </rPr>
      <t xml:space="preserve">
</t>
    </r>
    <r>
      <rPr>
        <sz val="11"/>
        <color rgb="FF000000"/>
        <rFont val="Calibri"/>
      </rPr>
      <t>For highly secure deployments like Federal Accounts which mandates the compliance of NDcPP (Common Criteria Protection Profile), it is recommended to configure more secure ciphers , MACs, and algorithms as per the NDcPP evaluation criteria.</t>
    </r>
  </si>
  <si>
    <r>
      <rPr>
        <sz val="11"/>
        <color rgb="FF006096"/>
        <rFont val="Roboto Condensed"/>
      </rPr>
      <t xml:space="preserve">switch# show ssh server </t>
    </r>
    <r>
      <rPr>
        <sz val="11"/>
        <color rgb="FF006096"/>
        <rFont val="Roboto Condensed"/>
      </rPr>
      <t xml:space="preserve">
</t>
    </r>
    <r>
      <rPr>
        <sz val="11"/>
        <color rgb="FF006096"/>
        <rFont val="Roboto Condensed"/>
      </rPr>
      <t xml:space="preserve">SSH server configuration on VRF default : </t>
    </r>
    <r>
      <rPr>
        <sz val="11"/>
        <color rgb="FF006096"/>
        <rFont val="Roboto Condensed"/>
      </rPr>
      <t xml:space="preserve">
</t>
    </r>
    <r>
      <rPr>
        <sz val="11"/>
        <color rgb="FF006096"/>
        <rFont val="Roboto Condensed"/>
      </rPr>
      <t xml:space="preserve">    IP Version        : IPv4 and IPv6        SSH Version          : 2.0</t>
    </r>
    <r>
      <rPr>
        <sz val="11"/>
        <color rgb="FF006096"/>
        <rFont val="Roboto Condensed"/>
      </rPr>
      <t xml:space="preserve">
</t>
    </r>
    <r>
      <rPr>
        <sz val="11"/>
        <color rgb="FF006096"/>
        <rFont val="Roboto Condensed"/>
      </rPr>
      <t xml:space="preserve">    TCP Port          : 22                   Grace Timeout (sec)  : 60</t>
    </r>
    <r>
      <rPr>
        <sz val="11"/>
        <color rgb="FF006096"/>
        <rFont val="Roboto Condensed"/>
      </rPr>
      <t xml:space="preserve">
</t>
    </r>
    <r>
      <rPr>
        <sz val="11"/>
        <color rgb="FF006096"/>
        <rFont val="Roboto Condensed"/>
      </rPr>
      <t xml:space="preserve">    Max Auth Attempts : 6                    Server Status        : running</t>
    </r>
    <r>
      <rPr>
        <sz val="11"/>
        <color rgb="FF006096"/>
        <rFont val="Roboto Condensed"/>
      </rPr>
      <t xml:space="preserve">
</t>
    </r>
    <r>
      <rPr>
        <sz val="11"/>
        <color rgb="FF006096"/>
        <rFont val="Roboto Condensed"/>
      </rPr>
      <t xml:space="preserve">    SFTP Server       : disabled</t>
    </r>
    <r>
      <rPr>
        <sz val="11"/>
        <color rgb="FF006096"/>
        <rFont val="Roboto Condensed"/>
      </rPr>
      <t xml:space="preserve">
</t>
    </r>
    <r>
      <rPr>
        <sz val="11"/>
        <color rgb="FF006096"/>
        <rFont val="Roboto Condensed"/>
      </rPr>
      <t xml:space="preserve">    Allow-list: disabled</t>
    </r>
    <r>
      <rPr>
        <sz val="11"/>
        <color rgb="FF006096"/>
        <rFont val="Roboto Condensed"/>
      </rPr>
      <t xml:space="preserve">
</t>
    </r>
    <r>
      <rPr>
        <sz val="11"/>
        <color rgb="FF006096"/>
        <rFont val="Roboto Condensed"/>
      </rPr>
      <t xml:space="preserve">    Ciphers:</t>
    </r>
    <r>
      <rPr>
        <sz val="11"/>
        <color rgb="FF006096"/>
        <rFont val="Roboto Condensed"/>
      </rPr>
      <t xml:space="preserve">
</t>
    </r>
    <r>
      <rPr>
        <sz val="11"/>
        <color rgb="FF006096"/>
        <rFont val="Roboto Condensed"/>
      </rPr>
      <t xml:space="preserve">    chacha20-poly1305@openssh.com, aes128-ctr, aes192-ctr, aes256-ctr,</t>
    </r>
    <r>
      <rPr>
        <sz val="11"/>
        <color rgb="FF006096"/>
        <rFont val="Roboto Condensed"/>
      </rPr>
      <t xml:space="preserve">
</t>
    </r>
    <r>
      <rPr>
        <sz val="11"/>
        <color rgb="FF006096"/>
        <rFont val="Roboto Condensed"/>
      </rPr>
      <t xml:space="preserve">    aes128-gcm@openssh.com, aes256-gcm@openssh.com</t>
    </r>
    <r>
      <rPr>
        <sz val="11"/>
        <color rgb="FF006096"/>
        <rFont val="Roboto Condensed"/>
      </rPr>
      <t xml:space="preserve">
</t>
    </r>
    <r>
      <rPr>
        <sz val="11"/>
        <color rgb="FF006096"/>
        <rFont val="Roboto Condensed"/>
      </rPr>
      <t xml:space="preserve">    Host Key Algorithms:</t>
    </r>
    <r>
      <rPr>
        <sz val="11"/>
        <color rgb="FF006096"/>
        <rFont val="Roboto Condensed"/>
      </rPr>
      <t xml:space="preserve">
</t>
    </r>
    <r>
      <rPr>
        <sz val="11"/>
        <color rgb="FF006096"/>
        <rFont val="Roboto Condensed"/>
      </rPr>
      <t xml:space="preserve">    ecdsa-sha2-nistp256, ecdsa-sha2-nistp384, ecdsa-sha2-nistp521,</t>
    </r>
    <r>
      <rPr>
        <sz val="11"/>
        <color rgb="FF006096"/>
        <rFont val="Roboto Condensed"/>
      </rPr>
      <t xml:space="preserve">
</t>
    </r>
    <r>
      <rPr>
        <sz val="11"/>
        <color rgb="FF006096"/>
        <rFont val="Roboto Condensed"/>
      </rPr>
      <t xml:space="preserve">    ssh-ed25519, rsa-sha2-256, rsa-sha2-512, ssh-rsa</t>
    </r>
    <r>
      <rPr>
        <sz val="11"/>
        <color rgb="FF006096"/>
        <rFont val="Roboto Condensed"/>
      </rPr>
      <t xml:space="preserve">
</t>
    </r>
    <r>
      <rPr>
        <sz val="11"/>
        <color rgb="FF006096"/>
        <rFont val="Roboto Condensed"/>
      </rPr>
      <t xml:space="preserve">    Key Exchange Algorithms:</t>
    </r>
    <r>
      <rPr>
        <sz val="11"/>
        <color rgb="FF006096"/>
        <rFont val="Roboto Condensed"/>
      </rPr>
      <t xml:space="preserve">
</t>
    </r>
    <r>
      <rPr>
        <sz val="11"/>
        <color rgb="FF006096"/>
        <rFont val="Roboto Condensed"/>
      </rPr>
      <t xml:space="preserve">    curve25519-sha256, curve25519-sha256@libssh.org, ecdh-sha2-nistp256,</t>
    </r>
    <r>
      <rPr>
        <sz val="11"/>
        <color rgb="FF006096"/>
        <rFont val="Roboto Condensed"/>
      </rPr>
      <t xml:space="preserve">
</t>
    </r>
    <r>
      <rPr>
        <sz val="11"/>
        <color rgb="FF006096"/>
        <rFont val="Roboto Condensed"/>
      </rPr>
      <t xml:space="preserve">    ecdh-sha2-nistp384, ecdh-sha2-nistp521</t>
    </r>
    <r>
      <rPr>
        <sz val="11"/>
        <color rgb="FF006096"/>
        <rFont val="Roboto Condensed"/>
      </rPr>
      <t xml:space="preserve">
</t>
    </r>
    <r>
      <rPr>
        <sz val="11"/>
        <color rgb="FF006096"/>
        <rFont val="Roboto Condensed"/>
      </rPr>
      <t xml:space="preserve">    MACs:</t>
    </r>
    <r>
      <rPr>
        <sz val="11"/>
        <color rgb="FF006096"/>
        <rFont val="Roboto Condensed"/>
      </rPr>
      <t xml:space="preserve">
</t>
    </r>
    <r>
      <rPr>
        <sz val="11"/>
        <color rgb="FF006096"/>
        <rFont val="Roboto Condensed"/>
      </rPr>
      <t xml:space="preserve">    hmac-sha2-256-etm@openssh.com, hmac-sha2-512-etm@openssh.com,</t>
    </r>
    <r>
      <rPr>
        <sz val="11"/>
        <color rgb="FF006096"/>
        <rFont val="Roboto Condensed"/>
      </rPr>
      <t xml:space="preserve">
</t>
    </r>
    <r>
      <rPr>
        <sz val="11"/>
        <color rgb="FF006096"/>
        <rFont val="Roboto Condensed"/>
      </rPr>
      <t xml:space="preserve">    hmac-sha1-etm@openssh.com, hmac-sha2-256, hmac-sha2-512, hmac-sha1</t>
    </r>
    <r>
      <rPr>
        <sz val="11"/>
        <color rgb="FF006096"/>
        <rFont val="Roboto Condensed"/>
      </rPr>
      <t xml:space="preserve">
</t>
    </r>
    <r>
      <rPr>
        <sz val="11"/>
        <color rgb="FF006096"/>
        <rFont val="Roboto Condensed"/>
      </rPr>
      <t xml:space="preserve">    Public Key Algorithms:</t>
    </r>
    <r>
      <rPr>
        <sz val="11"/>
        <color rgb="FF006096"/>
        <rFont val="Roboto Condensed"/>
      </rPr>
      <t xml:space="preserve">
</t>
    </r>
    <r>
      <rPr>
        <sz val="11"/>
        <color rgb="FF006096"/>
        <rFont val="Roboto Condensed"/>
      </rPr>
      <t xml:space="preserve">    rsa-sha2-256, rsa-sha2-512, ssh-rsa, ecdsa-sha2-nistp256,</t>
    </r>
    <r>
      <rPr>
        <sz val="11"/>
        <color rgb="FF006096"/>
        <rFont val="Roboto Condensed"/>
      </rPr>
      <t xml:space="preserve">
</t>
    </r>
    <r>
      <rPr>
        <sz val="11"/>
        <color rgb="FF006096"/>
        <rFont val="Roboto Condensed"/>
      </rPr>
      <t xml:space="preserve">    ecdsa-sha2-nistp384, ecdsa-sha2-nistp521, ssh-ed25519,</t>
    </r>
    <r>
      <rPr>
        <sz val="11"/>
        <color rgb="FF006096"/>
        <rFont val="Roboto Condensed"/>
      </rPr>
      <t xml:space="preserve">
</t>
    </r>
    <r>
      <rPr>
        <sz val="11"/>
        <color rgb="FF006096"/>
        <rFont val="Roboto Condensed"/>
      </rPr>
      <t xml:space="preserve">    x509v3-rsa2048-sha256, x509v3-ssh-rsa, x509v3-sign-rsa,</t>
    </r>
    <r>
      <rPr>
        <sz val="11"/>
        <color rgb="FF006096"/>
        <rFont val="Roboto Condensed"/>
      </rPr>
      <t xml:space="preserve">
</t>
    </r>
    <r>
      <rPr>
        <sz val="11"/>
        <color rgb="FF006096"/>
        <rFont val="Roboto Condensed"/>
      </rPr>
      <t xml:space="preserve">    x509v3-ecdsa-sha2-nistp256, x509v3-ecdsa-sha2-nistp384,</t>
    </r>
    <r>
      <rPr>
        <sz val="11"/>
        <color rgb="FF006096"/>
        <rFont val="Roboto Condensed"/>
      </rPr>
      <t xml:space="preserve">
</t>
    </r>
    <r>
      <rPr>
        <sz val="11"/>
        <color rgb="FF006096"/>
        <rFont val="Roboto Condensed"/>
      </rPr>
      <t xml:space="preserve">    x509v3-ecdsa-sha2-nistp521</t>
    </r>
    <r>
      <rPr>
        <sz val="11"/>
        <color rgb="FF006096"/>
        <rFont val="Roboto Condensed"/>
      </rPr>
      <t xml:space="preserve">
</t>
    </r>
    <r>
      <rPr>
        <sz val="11"/>
        <color rgb="FF006096"/>
        <rFont val="Roboto Condensed"/>
      </rPr>
      <t>switch#</t>
    </r>
    <r>
      <rPr>
        <sz val="11"/>
        <color rgb="FF006096"/>
        <rFont val="Roboto Condensed"/>
      </rPr>
      <t xml:space="preserve">
</t>
    </r>
  </si>
  <si>
    <r>
      <rPr>
        <sz val="11"/>
        <color rgb="FF000000"/>
        <rFont val="Calibri"/>
      </rPr>
      <t>Ciphers:chacha20-poly1305@openssh.com, aes128-ctr, aes192-ctr, aes256-ctr,aes128-gcm@openssh.com, aes256-gcm@openssh.com</t>
    </r>
    <r>
      <rPr>
        <sz val="11"/>
        <color rgb="FF000000"/>
        <rFont val="Calibri"/>
      </rPr>
      <t xml:space="preserve">
</t>
    </r>
    <r>
      <rPr>
        <sz val="11"/>
        <color rgb="FF000000"/>
        <rFont val="Calibri"/>
      </rPr>
      <t>Host Key Algorithms:ecdsa-sha2-nistp256, ecdsa-sha2-nistp384, ecdsa-sha2-nistp521,ssh-ed25519, rsa-sha2-256, rsa-sha2-512, ssh-rsa</t>
    </r>
    <r>
      <rPr>
        <sz val="11"/>
        <color rgb="FF000000"/>
        <rFont val="Calibri"/>
      </rPr>
      <t xml:space="preserve">
</t>
    </r>
    <r>
      <rPr>
        <sz val="11"/>
        <color rgb="FF000000"/>
        <rFont val="Calibri"/>
      </rPr>
      <t>Key Exchange Algorithms:curve25519-sha256, curve25519-sha256@libssh.org, ecdh-sha2-nistp256,ecdh-sha2-nistp384, ecdh-sha2-nistp521</t>
    </r>
    <r>
      <rPr>
        <sz val="11"/>
        <color rgb="FF000000"/>
        <rFont val="Calibri"/>
      </rPr>
      <t xml:space="preserve">
</t>
    </r>
    <r>
      <rPr>
        <sz val="11"/>
        <color rgb="FF000000"/>
        <rFont val="Calibri"/>
      </rPr>
      <t>MACs:hmac-sha2-256-etm@openssh.com, hmac-sha2-512-etm@openssh.com,hmac-sha1-etm@openssh.com, hmac-sha2-256, hmac-sha2-512, hmac-sha1</t>
    </r>
    <r>
      <rPr>
        <sz val="11"/>
        <color rgb="FF000000"/>
        <rFont val="Calibri"/>
      </rPr>
      <t xml:space="preserve">
</t>
    </r>
    <r>
      <rPr>
        <sz val="11"/>
        <color rgb="FF000000"/>
        <rFont val="Calibri"/>
      </rPr>
      <t>Public Key Algorithms:rsa-sha2-256, rsa-sha2-512, ssh-rsa, ecdsa-sha2-nistp256,ecdsa-sha2-nistp384, ecdsa-sha2-nistp521, ssh-ed25519,x509v3-rsa2048-sha256, x509v3-ssh-rsa, x509v3-sign-rsa,x509v3-ecdsa-sha2-nistp256, x509v3-ecdsa-sha2-nistp384,x509v3-ecdsa-sha2-nistp521</t>
    </r>
  </si>
  <si>
    <t>1.2.5</t>
  </si>
  <si>
    <r>
      <rPr>
        <sz val="11"/>
        <rFont val="Calibri"/>
      </rPr>
      <t>Two-factor authentication with the SSH server</t>
    </r>
  </si>
  <si>
    <r>
      <rPr>
        <sz val="11"/>
        <color rgb="FF006096"/>
        <rFont val="Roboto Condensed"/>
      </rPr>
      <t>switch(config)# ssh certificate-as-authorized-key</t>
    </r>
    <r>
      <rPr>
        <sz val="11"/>
        <color rgb="FF006096"/>
        <rFont val="Roboto Condensed"/>
      </rPr>
      <t xml:space="preserve">
</t>
    </r>
    <r>
      <rPr>
        <sz val="11"/>
        <color rgb="FF006096"/>
        <rFont val="Roboto Condensed"/>
      </rPr>
      <t>switch(config)# ssh two-factor-authentication authorization local</t>
    </r>
    <r>
      <rPr>
        <sz val="11"/>
        <color rgb="FF006096"/>
        <rFont val="Roboto Condensed"/>
      </rPr>
      <t xml:space="preserve">
</t>
    </r>
  </si>
  <si>
    <r>
      <rPr>
        <sz val="11"/>
        <color rgb="FF000000"/>
        <rFont val="Calibri"/>
      </rPr>
      <t>Two-factor authentication provides an additional level of security by requiring administrators to perform X.509 certificate-based authentication with the AOS-CX SSH server. The two factors are possession of the certificate private key and knowledge of the password associated with the certificate private key.</t>
    </r>
    <r>
      <rPr>
        <sz val="11"/>
        <color rgb="FF000000"/>
        <rFont val="Calibri"/>
      </rPr>
      <t xml:space="preserve">
</t>
    </r>
    <r>
      <rPr>
        <sz val="11"/>
        <color rgb="FF000000"/>
        <rFont val="Calibri"/>
      </rPr>
      <t>The switch must be configured with the corresponding CA certificate which issued the administrator's certificate.</t>
    </r>
  </si>
  <si>
    <r>
      <rPr>
        <sz val="11"/>
        <color rgb="FF000000"/>
        <rFont val="Calibri"/>
      </rPr>
      <t>Any changes in administrator user passwords or the additional or removal of administrator accounts can become a maintenance headache for customers. Use of two-factor authentication only requires the enablement of the feature and the addition of the corresponding CA certificate as a trust anchor.</t>
    </r>
  </si>
  <si>
    <r>
      <rPr>
        <sz val="11"/>
        <color rgb="FF000000"/>
        <rFont val="Calibri"/>
      </rPr>
      <t>Two factor authentication configuration can be checked using the "show ssh authentication-method" command:</t>
    </r>
    <r>
      <rPr>
        <sz val="11"/>
        <color rgb="FF000000"/>
        <rFont val="Calibri"/>
      </rPr>
      <t xml:space="preserve">
</t>
    </r>
    <r>
      <rPr>
        <sz val="11"/>
        <color rgb="FF006096"/>
        <rFont val="Roboto Condensed"/>
      </rPr>
      <t xml:space="preserve">switch(config)# show ssh authentication-method </t>
    </r>
    <r>
      <rPr>
        <sz val="11"/>
        <color rgb="FF006096"/>
        <rFont val="Roboto Condensed"/>
      </rPr>
      <t xml:space="preserve">
</t>
    </r>
    <r>
      <rPr>
        <sz val="11"/>
        <color rgb="FF006096"/>
        <rFont val="Roboto Condensed"/>
      </rPr>
      <t xml:space="preserve"> SSH publickey authentication      : Enabled</t>
    </r>
    <r>
      <rPr>
        <sz val="11"/>
        <color rgb="FF006096"/>
        <rFont val="Roboto Condensed"/>
      </rPr>
      <t xml:space="preserve">
</t>
    </r>
    <r>
      <rPr>
        <sz val="11"/>
        <color rgb="FF006096"/>
        <rFont val="Roboto Condensed"/>
      </rPr>
      <t xml:space="preserve"> SSH password authentication       : Enabled</t>
    </r>
    <r>
      <rPr>
        <sz val="11"/>
        <color rgb="FF006096"/>
        <rFont val="Roboto Condensed"/>
      </rPr>
      <t xml:space="preserve">
</t>
    </r>
    <r>
      <rPr>
        <sz val="11"/>
        <color rgb="FF006096"/>
        <rFont val="Roboto Condensed"/>
      </rPr>
      <t xml:space="preserve"> SSH two factor authentication     : Disabled</t>
    </r>
    <r>
      <rPr>
        <sz val="11"/>
        <color rgb="FF006096"/>
        <rFont val="Roboto Condensed"/>
      </rPr>
      <t xml:space="preserve">
</t>
    </r>
    <r>
      <rPr>
        <sz val="11"/>
        <color rgb="FF006096"/>
        <rFont val="Roboto Condensed"/>
      </rPr>
      <t xml:space="preserve"> SSH certificate as authorized-key : Disabled</t>
    </r>
    <r>
      <rPr>
        <sz val="11"/>
        <color rgb="FF006096"/>
        <rFont val="Roboto Condensed"/>
      </rPr>
      <t xml:space="preserve">
</t>
    </r>
    <r>
      <rPr>
        <sz val="11"/>
        <color rgb="FF000000"/>
        <rFont val="Calibri"/>
      </rPr>
      <t xml:space="preserve">
</t>
    </r>
    <r>
      <rPr>
        <sz val="11"/>
        <color rgb="FF000000"/>
        <rFont val="Calibri"/>
      </rPr>
      <t>Trust Anchor (TA) profiles can be viewed using the "show crypto pki ta-profile" command:</t>
    </r>
    <r>
      <rPr>
        <sz val="11"/>
        <color rgb="FF000000"/>
        <rFont val="Calibri"/>
      </rPr>
      <t xml:space="preserve">
</t>
    </r>
    <r>
      <rPr>
        <sz val="11"/>
        <color rgb="FF006096"/>
        <rFont val="Roboto Condensed"/>
      </rPr>
      <t>switch(config)# show crypto pki ta-profile</t>
    </r>
    <r>
      <rPr>
        <sz val="11"/>
        <color rgb="FF006096"/>
        <rFont val="Roboto Condensed"/>
      </rPr>
      <t xml:space="preserve">
</t>
    </r>
    <r>
      <rPr>
        <sz val="11"/>
        <color rgb="FF006096"/>
        <rFont val="Roboto Condensed"/>
      </rPr>
      <t>TA Profile Name                  TA Certificate       Revocation Check</t>
    </r>
    <r>
      <rPr>
        <sz val="11"/>
        <color rgb="FF006096"/>
        <rFont val="Roboto Condensed"/>
      </rPr>
      <t xml:space="preserve">
</t>
    </r>
    <r>
      <rPr>
        <sz val="11"/>
        <color rgb="FF006096"/>
        <rFont val="Roboto Condensed"/>
      </rPr>
      <t>-------------------------------- -------------------- ----------------</t>
    </r>
    <r>
      <rPr>
        <sz val="11"/>
        <color rgb="FF006096"/>
        <rFont val="Roboto Condensed"/>
      </rPr>
      <t xml:space="preserve">
</t>
    </r>
    <r>
      <rPr>
        <sz val="11"/>
        <color rgb="FF006096"/>
        <rFont val="Roboto Condensed"/>
      </rPr>
      <t>root-ca-for-ssh-server           Installed, valid     disabled</t>
    </r>
    <r>
      <rPr>
        <sz val="11"/>
        <color rgb="FF006096"/>
        <rFont val="Roboto Condensed"/>
      </rPr>
      <t xml:space="preserve">
</t>
    </r>
    <r>
      <rPr>
        <sz val="11"/>
        <color rgb="FF006096"/>
        <rFont val="Roboto Condensed"/>
      </rPr>
      <t>switch(config)#</t>
    </r>
    <r>
      <rPr>
        <sz val="11"/>
        <color rgb="FF006096"/>
        <rFont val="Roboto Condensed"/>
      </rPr>
      <t xml:space="preserve">
</t>
    </r>
  </si>
  <si>
    <t>1.2.6</t>
  </si>
  <si>
    <r>
      <rPr>
        <sz val="11"/>
        <rFont val="Calibri"/>
      </rPr>
      <t>SSH Server Key</t>
    </r>
  </si>
  <si>
    <r>
      <rPr>
        <sz val="11"/>
        <color rgb="FF000000"/>
        <rFont val="Calibri"/>
      </rPr>
      <t>To set ssh server key:</t>
    </r>
    <r>
      <rPr>
        <sz val="11"/>
        <color rgb="FF000000"/>
        <rFont val="Calibri"/>
      </rPr>
      <t xml:space="preserve">
</t>
    </r>
    <r>
      <rPr>
        <sz val="11"/>
        <color rgb="FF006096"/>
        <rFont val="Roboto Condensed"/>
      </rPr>
      <t>switch(config)# ssh host-key &lt;key-type&gt; &lt;curve/bits&gt;</t>
    </r>
    <r>
      <rPr>
        <sz val="11"/>
        <color rgb="FF006096"/>
        <rFont val="Roboto Condensed"/>
      </rPr>
      <t xml:space="preserve">
</t>
    </r>
    <r>
      <rPr>
        <sz val="11"/>
        <color rgb="FF000000"/>
        <rFont val="Calibri"/>
      </rPr>
      <t xml:space="preserve">
</t>
    </r>
    <r>
      <rPr>
        <sz val="11"/>
        <color rgb="FF000000"/>
        <rFont val="Calibri"/>
      </rPr>
      <t>To set a nistp256 ecdsa server-key:</t>
    </r>
    <r>
      <rPr>
        <sz val="11"/>
        <color rgb="FF000000"/>
        <rFont val="Calibri"/>
      </rPr>
      <t xml:space="preserve">
</t>
    </r>
    <r>
      <rPr>
        <sz val="11"/>
        <color rgb="FF006096"/>
        <rFont val="Roboto Condensed"/>
      </rPr>
      <t>switch(config)# ssh host-key ecdsa ecdsa-sha2-nistp256</t>
    </r>
    <r>
      <rPr>
        <sz val="11"/>
        <color rgb="FF006096"/>
        <rFont val="Roboto Condensed"/>
      </rPr>
      <t xml:space="preserve">
</t>
    </r>
    <r>
      <rPr>
        <sz val="11"/>
        <color rgb="FF006096"/>
        <rFont val="Roboto Condensed"/>
      </rPr>
      <t xml:space="preserve">ecdsa host-key will be overwritten. </t>
    </r>
    <r>
      <rPr>
        <sz val="11"/>
        <color rgb="FF006096"/>
        <rFont val="Roboto Condensed"/>
      </rPr>
      <t xml:space="preserve">
</t>
    </r>
    <r>
      <rPr>
        <sz val="11"/>
        <color rgb="FF006096"/>
        <rFont val="Roboto Condensed"/>
      </rPr>
      <t>Do you want to continue (y/n)? y</t>
    </r>
    <r>
      <rPr>
        <sz val="11"/>
        <color rgb="FF006096"/>
        <rFont val="Roboto Condensed"/>
      </rPr>
      <t xml:space="preserve">
</t>
    </r>
    <r>
      <rPr>
        <sz val="11"/>
        <color rgb="FF006096"/>
        <rFont val="Roboto Condensed"/>
      </rPr>
      <t>switch(config)#</t>
    </r>
    <r>
      <rPr>
        <sz val="11"/>
        <color rgb="FF006096"/>
        <rFont val="Roboto Condensed"/>
      </rPr>
      <t xml:space="preserve">
</t>
    </r>
    <r>
      <rPr>
        <sz val="11"/>
        <color rgb="FF000000"/>
        <rFont val="Calibri"/>
      </rPr>
      <t xml:space="preserve">
</t>
    </r>
    <r>
      <rPr>
        <sz val="11"/>
        <color rgb="FF000000"/>
        <rFont val="Calibri"/>
      </rPr>
      <t>to set an ed25519 server-key:</t>
    </r>
    <r>
      <rPr>
        <sz val="11"/>
        <color rgb="FF000000"/>
        <rFont val="Calibri"/>
      </rPr>
      <t xml:space="preserve">
</t>
    </r>
    <r>
      <rPr>
        <sz val="11"/>
        <color rgb="FF006096"/>
        <rFont val="Roboto Condensed"/>
      </rPr>
      <t>switch(config)# ssh host-key ed25519</t>
    </r>
    <r>
      <rPr>
        <sz val="11"/>
        <color rgb="FF006096"/>
        <rFont val="Roboto Condensed"/>
      </rPr>
      <t xml:space="preserve">
</t>
    </r>
    <r>
      <rPr>
        <sz val="11"/>
        <color rgb="FF006096"/>
        <rFont val="Roboto Condensed"/>
      </rPr>
      <t xml:space="preserve">ed25519 host-key will be overwritten. </t>
    </r>
    <r>
      <rPr>
        <sz val="11"/>
        <color rgb="FF006096"/>
        <rFont val="Roboto Condensed"/>
      </rPr>
      <t xml:space="preserve">
</t>
    </r>
    <r>
      <rPr>
        <sz val="11"/>
        <color rgb="FF006096"/>
        <rFont val="Roboto Condensed"/>
      </rPr>
      <t>Do you want to continue (y/n)? y</t>
    </r>
    <r>
      <rPr>
        <sz val="11"/>
        <color rgb="FF006096"/>
        <rFont val="Roboto Condensed"/>
      </rPr>
      <t xml:space="preserve">
</t>
    </r>
    <r>
      <rPr>
        <sz val="11"/>
        <color rgb="FF006096"/>
        <rFont val="Roboto Condensed"/>
      </rPr>
      <t>switch(config)#</t>
    </r>
    <r>
      <rPr>
        <sz val="11"/>
        <color rgb="FF006096"/>
        <rFont val="Roboto Condensed"/>
      </rPr>
      <t xml:space="preserve">
</t>
    </r>
    <r>
      <rPr>
        <sz val="11"/>
        <color rgb="FF000000"/>
        <rFont val="Calibri"/>
      </rPr>
      <t xml:space="preserve">
</t>
    </r>
    <r>
      <rPr>
        <sz val="11"/>
        <color rgb="FF000000"/>
        <rFont val="Calibri"/>
      </rPr>
      <t>To set a 256-bit RSA server-key:</t>
    </r>
    <r>
      <rPr>
        <sz val="11"/>
        <color rgb="FF000000"/>
        <rFont val="Calibri"/>
      </rPr>
      <t xml:space="preserve">
</t>
    </r>
    <r>
      <rPr>
        <sz val="11"/>
        <color rgb="FF006096"/>
        <rFont val="Roboto Condensed"/>
      </rPr>
      <t>switch(config)# ssh host-key rsa bits 2048</t>
    </r>
    <r>
      <rPr>
        <sz val="11"/>
        <color rgb="FF006096"/>
        <rFont val="Roboto Condensed"/>
      </rPr>
      <t xml:space="preserve">
</t>
    </r>
    <r>
      <rPr>
        <sz val="11"/>
        <color rgb="FF006096"/>
        <rFont val="Roboto Condensed"/>
      </rPr>
      <t xml:space="preserve">rsa host-key will be overwritten. </t>
    </r>
    <r>
      <rPr>
        <sz val="11"/>
        <color rgb="FF006096"/>
        <rFont val="Roboto Condensed"/>
      </rPr>
      <t xml:space="preserve">
</t>
    </r>
    <r>
      <rPr>
        <sz val="11"/>
        <color rgb="FF006096"/>
        <rFont val="Roboto Condensed"/>
      </rPr>
      <t>Do you want to continue (y/n)? y</t>
    </r>
    <r>
      <rPr>
        <sz val="11"/>
        <color rgb="FF006096"/>
        <rFont val="Roboto Condensed"/>
      </rPr>
      <t xml:space="preserve">
</t>
    </r>
    <r>
      <rPr>
        <sz val="11"/>
        <color rgb="FF006096"/>
        <rFont val="Roboto Condensed"/>
      </rPr>
      <t>switch(config)#</t>
    </r>
    <r>
      <rPr>
        <sz val="11"/>
        <color rgb="FF006096"/>
        <rFont val="Roboto Condensed"/>
      </rPr>
      <t xml:space="preserve">
</t>
    </r>
  </si>
  <si>
    <r>
      <rPr>
        <sz val="11"/>
        <color rgb="FF000000"/>
        <rFont val="Calibri"/>
      </rPr>
      <t>This sequence describes configuring the SSH server keys.</t>
    </r>
  </si>
  <si>
    <r>
      <rPr>
        <sz val="11"/>
        <color rgb="FF000000"/>
        <rFont val="Calibri"/>
      </rPr>
      <t>Weak SSH host keys create significant security risks by making systems vulnerable to attack. Attackers can exploit weak keys to intercept or manipulate communications, steal sensitive data, or even gain unauthorized access to the server. Among the risks associated with weak SSH-server keys are:</t>
    </r>
    <r>
      <rPr>
        <sz val="11"/>
        <color rgb="FF000000"/>
        <rFont val="Calibri"/>
      </rPr>
      <t xml:space="preserve">
</t>
    </r>
    <r>
      <rPr>
        <sz val="11"/>
        <color rgb="FF000000"/>
        <rFont val="Calibri"/>
      </rPr>
      <t>- Man in the middle (MITM) attacks</t>
    </r>
    <r>
      <rPr>
        <sz val="11"/>
        <color rgb="FF000000"/>
        <rFont val="Calibri"/>
      </rPr>
      <t xml:space="preserve">
</t>
    </r>
    <r>
      <rPr>
        <sz val="11"/>
        <color rgb="FF000000"/>
        <rFont val="Calibri"/>
      </rPr>
      <t>- Server identity spoofing</t>
    </r>
    <r>
      <rPr>
        <sz val="11"/>
        <color rgb="FF000000"/>
        <rFont val="Calibri"/>
      </rPr>
      <t xml:space="preserve">
</t>
    </r>
    <r>
      <rPr>
        <sz val="11"/>
        <color rgb="FF000000"/>
        <rFont val="Calibri"/>
      </rPr>
      <t>- Key theft and impersonation</t>
    </r>
    <r>
      <rPr>
        <sz val="11"/>
        <color rgb="FF000000"/>
        <rFont val="Calibri"/>
      </rPr>
      <t xml:space="preserve">
</t>
    </r>
    <r>
      <rPr>
        <sz val="11"/>
        <color rgb="FF000000"/>
        <rFont val="Calibri"/>
      </rPr>
      <t>- Unauthorized access</t>
    </r>
    <r>
      <rPr>
        <sz val="11"/>
        <color rgb="FF000000"/>
        <rFont val="Calibri"/>
      </rPr>
      <t xml:space="preserve">
</t>
    </r>
    <r>
      <rPr>
        <sz val="11"/>
        <color rgb="FF000000"/>
        <rFont val="Calibri"/>
      </rPr>
      <t>- Compromised user credentials</t>
    </r>
    <r>
      <rPr>
        <sz val="11"/>
        <color rgb="FF000000"/>
        <rFont val="Calibri"/>
      </rPr>
      <t xml:space="preserve">
</t>
    </r>
    <r>
      <rPr>
        <sz val="11"/>
        <color rgb="FF000000"/>
        <rFont val="Calibri"/>
      </rPr>
      <t>- Compliance issues</t>
    </r>
    <r>
      <rPr>
        <sz val="11"/>
        <color rgb="FF000000"/>
        <rFont val="Calibri"/>
      </rPr>
      <t xml:space="preserve">
</t>
    </r>
    <r>
      <rPr>
        <sz val="11"/>
        <color rgb="FF000000"/>
        <rFont val="Calibri"/>
      </rPr>
      <t>To mitigate these risks it is important to:</t>
    </r>
    <r>
      <rPr>
        <sz val="11"/>
        <color rgb="FF000000"/>
        <rFont val="Calibri"/>
      </rPr>
      <t xml:space="preserve">
</t>
    </r>
    <r>
      <rPr>
        <sz val="11"/>
        <color rgb="FF000000"/>
        <rFont val="Calibri"/>
      </rPr>
      <t>- Generate Strong Keys</t>
    </r>
    <r>
      <rPr>
        <sz val="11"/>
        <color rgb="FF000000"/>
        <rFont val="Calibri"/>
      </rPr>
      <t xml:space="preserve">
</t>
    </r>
    <r>
      <rPr>
        <sz val="11"/>
        <color rgb="FF000000"/>
        <rFont val="Calibri"/>
      </rPr>
      <t>- Use strong cryptographic algorithms and key lengths when generating SSH host keys</t>
    </r>
    <r>
      <rPr>
        <sz val="11"/>
        <color rgb="FF000000"/>
        <rFont val="Calibri"/>
      </rPr>
      <t xml:space="preserve">
</t>
    </r>
    <r>
      <rPr>
        <sz val="11"/>
        <color rgb="FF000000"/>
        <rFont val="Calibri"/>
      </rPr>
      <t>- Rotate Keys Regularly</t>
    </r>
    <r>
      <rPr>
        <sz val="11"/>
        <color rgb="FF000000"/>
        <rFont val="Calibri"/>
      </rPr>
      <t xml:space="preserve">
</t>
    </r>
    <r>
      <rPr>
        <sz val="11"/>
        <color rgb="FF000000"/>
        <rFont val="Calibri"/>
      </rPr>
      <t>- Use a Key Management System</t>
    </r>
    <r>
      <rPr>
        <sz val="11"/>
        <color rgb="FF000000"/>
        <rFont val="Calibri"/>
      </rPr>
      <t xml:space="preserve">
</t>
    </r>
    <r>
      <rPr>
        <sz val="11"/>
        <color rgb="FF000000"/>
        <rFont val="Calibri"/>
      </rPr>
      <t>- Monitor SSH Connections</t>
    </r>
    <r>
      <rPr>
        <sz val="11"/>
        <color rgb="FF000000"/>
        <rFont val="Calibri"/>
      </rPr>
      <t xml:space="preserve">
</t>
    </r>
    <r>
      <rPr>
        <sz val="11"/>
        <color rgb="FF000000"/>
        <rFont val="Calibri"/>
      </rPr>
      <t>- Disable Weak Algorithms</t>
    </r>
  </si>
  <si>
    <r>
      <rPr>
        <sz val="11"/>
        <color rgb="FF000000"/>
        <rFont val="Calibri"/>
      </rPr>
      <t>To show all ssh server keys:</t>
    </r>
    <r>
      <rPr>
        <sz val="11"/>
        <color rgb="FF000000"/>
        <rFont val="Calibri"/>
      </rPr>
      <t xml:space="preserve">
</t>
    </r>
    <r>
      <rPr>
        <sz val="11"/>
        <color rgb="FF006096"/>
        <rFont val="Roboto Condensed"/>
      </rPr>
      <t>switch# show ssh host-key</t>
    </r>
    <r>
      <rPr>
        <sz val="11"/>
        <color rgb="FF006096"/>
        <rFont val="Roboto Condensed"/>
      </rPr>
      <t xml:space="preserve">
</t>
    </r>
    <r>
      <rPr>
        <sz val="11"/>
        <color rgb="FF006096"/>
        <rFont val="Roboto Condensed"/>
      </rPr>
      <t>Key Type : ECDSA     Curve : ecdsa-sha2-nistp256</t>
    </r>
    <r>
      <rPr>
        <sz val="11"/>
        <color rgb="FF006096"/>
        <rFont val="Roboto Condensed"/>
      </rPr>
      <t xml:space="preserve">
</t>
    </r>
    <r>
      <rPr>
        <sz val="11"/>
        <color rgb="FF006096"/>
        <rFont val="Roboto Condensed"/>
      </rPr>
      <t>ecdsa-sha2-nistp256 AAAAE2VjZHNhLXNoYTItbmlzdHAyNTYAAAAIbmlzdHAyNTYAAABBBP8HHn/kuFLkTcOr/3mcF39N3iTJPJtlEk1XgBzm55y58/+S1EDykV0e8O0AKQU8A2Oy28kFh44U6oV/F7nKa8U= user@switch</t>
    </r>
    <r>
      <rPr>
        <sz val="11"/>
        <color rgb="FF006096"/>
        <rFont val="Roboto Condensed"/>
      </rPr>
      <t xml:space="preserve">
</t>
    </r>
    <r>
      <rPr>
        <sz val="11"/>
        <color rgb="FF006096"/>
        <rFont val="Roboto Condensed"/>
      </rPr>
      <t>Key Type : ED25519</t>
    </r>
    <r>
      <rPr>
        <sz val="11"/>
        <color rgb="FF006096"/>
        <rFont val="Roboto Condensed"/>
      </rPr>
      <t xml:space="preserve">
</t>
    </r>
    <r>
      <rPr>
        <sz val="11"/>
        <color rgb="FF006096"/>
        <rFont val="Roboto Condensed"/>
      </rPr>
      <t>ssh-ed25519 AAAAC3NzaC1lZDI1NTE5AAAAILT4vG7jl0sLWwgoPnoDPMMc7TGqYB7WrEi1lE816UPF user@switch</t>
    </r>
    <r>
      <rPr>
        <sz val="11"/>
        <color rgb="FF006096"/>
        <rFont val="Roboto Condensed"/>
      </rPr>
      <t xml:space="preserve">
</t>
    </r>
    <r>
      <rPr>
        <sz val="11"/>
        <color rgb="FF006096"/>
        <rFont val="Roboto Condensed"/>
      </rPr>
      <t>Key Type : RSA       Key Size : 3072</t>
    </r>
    <r>
      <rPr>
        <sz val="11"/>
        <color rgb="FF006096"/>
        <rFont val="Roboto Condensed"/>
      </rPr>
      <t xml:space="preserve">
</t>
    </r>
    <r>
      <rPr>
        <sz val="11"/>
        <color rgb="FF006096"/>
        <rFont val="Roboto Condensed"/>
      </rPr>
      <t>ssh-rsa AAAAB3NzaC1yc2EAAAADAQABAAABgQC3dZwFsNtuqmr5+Ls83YIRsgwgSa83udFlbY+Qipyt8/UohNijXDbSRU4no+bCSvJ1YpF9dWLT5HxrwTVRRYhzDwSRZwkFZLTHs5kflrR1dcQl93Ml6/dOBMNycIdHOErV40B7KTs/61won8cVtOc/O9cWKFnleAWyznmf3JgVUGwKB5zAn+heQ0u6vUGCEJiImdnqUqt/f2Kaw+mHFNBoeRzMNSx1QDBB3raIJxZPHB6RMtdUT2UdG/fV+XfaiYAqyyeMKWdFHdqCky2ykYecIgoI5OtQGdRQM3QHWYpcChRTsWfJIu0uvfQsn3OXemZw1KcaWck/rDO8SAE5CxYBN6dET53pSktjfq7WIK9CpVy21ISCqJmLrZbjLGJBGEevRi1KVvBY+vOj3rcymqc+6z1GoMfqvObl4wds6jBjebweOSygw9SnmQ5EmIrbnsjnv0eOLh/F+jwCcAnmEe0lgEwcdQOi2QdBe6UeX8yyBitZk9N5zsxa5rnPGGocBbU= user@switch</t>
    </r>
    <r>
      <rPr>
        <sz val="11"/>
        <color rgb="FF006096"/>
        <rFont val="Roboto Condensed"/>
      </rPr>
      <t xml:space="preserve">
</t>
    </r>
    <r>
      <rPr>
        <sz val="11"/>
        <color rgb="FF006096"/>
        <rFont val="Roboto Condensed"/>
      </rPr>
      <t>switch#</t>
    </r>
    <r>
      <rPr>
        <sz val="11"/>
        <color rgb="FF006096"/>
        <rFont val="Roboto Condensed"/>
      </rPr>
      <t xml:space="preserve">
</t>
    </r>
    <r>
      <rPr>
        <sz val="11"/>
        <color rgb="FF000000"/>
        <rFont val="Calibri"/>
      </rPr>
      <t xml:space="preserve">
</t>
    </r>
    <r>
      <rPr>
        <sz val="11"/>
        <color rgb="FF000000"/>
        <rFont val="Calibri"/>
      </rPr>
      <t>To show the ECDSA server keys:</t>
    </r>
    <r>
      <rPr>
        <sz val="11"/>
        <color rgb="FF000000"/>
        <rFont val="Calibri"/>
      </rPr>
      <t xml:space="preserve">
</t>
    </r>
    <r>
      <rPr>
        <sz val="11"/>
        <color rgb="FF006096"/>
        <rFont val="Roboto Condensed"/>
      </rPr>
      <t>switch# show ssh host-key ecdsa</t>
    </r>
    <r>
      <rPr>
        <sz val="11"/>
        <color rgb="FF006096"/>
        <rFont val="Roboto Condensed"/>
      </rPr>
      <t xml:space="preserve">
</t>
    </r>
    <r>
      <rPr>
        <sz val="11"/>
        <color rgb="FF006096"/>
        <rFont val="Roboto Condensed"/>
      </rPr>
      <t>Key Type : ECDSA     Curve : ecdsa-sha2-nistp256</t>
    </r>
    <r>
      <rPr>
        <sz val="11"/>
        <color rgb="FF006096"/>
        <rFont val="Roboto Condensed"/>
      </rPr>
      <t xml:space="preserve">
</t>
    </r>
    <r>
      <rPr>
        <sz val="11"/>
        <color rgb="FF006096"/>
        <rFont val="Roboto Condensed"/>
      </rPr>
      <t>ecdsa-sha2-nistp256 AAAAE2VjZHNhLXNoYTItbmlzdHAyNTYAAAAIbmlzdHAyNTYAAABBBP8HHn/kuFLkTcOr/3mcF39N3iTJPJtlEk1XgBzm55y58/+S1EDykV0e8O0AKQU8A2Oy28kFh44U6oV/F7nKa8U= user@switch</t>
    </r>
    <r>
      <rPr>
        <sz val="11"/>
        <color rgb="FF006096"/>
        <rFont val="Roboto Condensed"/>
      </rPr>
      <t xml:space="preserve">
</t>
    </r>
    <r>
      <rPr>
        <sz val="11"/>
        <color rgb="FF006096"/>
        <rFont val="Roboto Condensed"/>
      </rPr>
      <t xml:space="preserve">switch# </t>
    </r>
    <r>
      <rPr>
        <sz val="11"/>
        <color rgb="FF006096"/>
        <rFont val="Roboto Condensed"/>
      </rPr>
      <t xml:space="preserve">
</t>
    </r>
    <r>
      <rPr>
        <sz val="11"/>
        <color rgb="FF000000"/>
        <rFont val="Calibri"/>
      </rPr>
      <t xml:space="preserve">
</t>
    </r>
    <r>
      <rPr>
        <sz val="11"/>
        <color rgb="FF000000"/>
        <rFont val="Calibri"/>
      </rPr>
      <t>To show the ED25519 server keys:</t>
    </r>
    <r>
      <rPr>
        <sz val="11"/>
        <color rgb="FF000000"/>
        <rFont val="Calibri"/>
      </rPr>
      <t xml:space="preserve">
</t>
    </r>
    <r>
      <rPr>
        <sz val="11"/>
        <color rgb="FF006096"/>
        <rFont val="Roboto Condensed"/>
      </rPr>
      <t>switch# show ssh host-key ed25519</t>
    </r>
    <r>
      <rPr>
        <sz val="11"/>
        <color rgb="FF006096"/>
        <rFont val="Roboto Condensed"/>
      </rPr>
      <t xml:space="preserve">
</t>
    </r>
    <r>
      <rPr>
        <sz val="11"/>
        <color rgb="FF006096"/>
        <rFont val="Roboto Condensed"/>
      </rPr>
      <t>Key Type : ED25519</t>
    </r>
    <r>
      <rPr>
        <sz val="11"/>
        <color rgb="FF006096"/>
        <rFont val="Roboto Condensed"/>
      </rPr>
      <t xml:space="preserve">
</t>
    </r>
    <r>
      <rPr>
        <sz val="11"/>
        <color rgb="FF006096"/>
        <rFont val="Roboto Condensed"/>
      </rPr>
      <t>ssh-ed25519 AAAAC3NzaC1lZDI1NTE5AAAAILT4vG7jl0sLWwgoPnoDPMMc7TGqYB7WrEi1lE816UPF user@switch</t>
    </r>
    <r>
      <rPr>
        <sz val="11"/>
        <color rgb="FF006096"/>
        <rFont val="Roboto Condensed"/>
      </rPr>
      <t xml:space="preserve">
</t>
    </r>
    <r>
      <rPr>
        <sz val="11"/>
        <color rgb="FF006096"/>
        <rFont val="Roboto Condensed"/>
      </rPr>
      <t xml:space="preserve">switch# </t>
    </r>
    <r>
      <rPr>
        <sz val="11"/>
        <color rgb="FF006096"/>
        <rFont val="Roboto Condensed"/>
      </rPr>
      <t xml:space="preserve">
</t>
    </r>
    <r>
      <rPr>
        <sz val="11"/>
        <color rgb="FF000000"/>
        <rFont val="Calibri"/>
      </rPr>
      <t xml:space="preserve">
</t>
    </r>
    <r>
      <rPr>
        <sz val="11"/>
        <color rgb="FF000000"/>
        <rFont val="Calibri"/>
      </rPr>
      <t>To show the RSA server keys:</t>
    </r>
    <r>
      <rPr>
        <sz val="11"/>
        <color rgb="FF000000"/>
        <rFont val="Calibri"/>
      </rPr>
      <t xml:space="preserve">
</t>
    </r>
    <r>
      <rPr>
        <sz val="11"/>
        <color rgb="FF006096"/>
        <rFont val="Roboto Condensed"/>
      </rPr>
      <t>switch# show ssh host-key rsa</t>
    </r>
    <r>
      <rPr>
        <sz val="11"/>
        <color rgb="FF006096"/>
        <rFont val="Roboto Condensed"/>
      </rPr>
      <t xml:space="preserve">
</t>
    </r>
    <r>
      <rPr>
        <sz val="11"/>
        <color rgb="FF006096"/>
        <rFont val="Roboto Condensed"/>
      </rPr>
      <t>Key Type : RSA       Key Size : 3072</t>
    </r>
    <r>
      <rPr>
        <sz val="11"/>
        <color rgb="FF006096"/>
        <rFont val="Roboto Condensed"/>
      </rPr>
      <t xml:space="preserve">
</t>
    </r>
    <r>
      <rPr>
        <sz val="11"/>
        <color rgb="FF006096"/>
        <rFont val="Roboto Condensed"/>
      </rPr>
      <t>ssh-rsa AAAAB3NzaC1yc2EAAAADAQABAAABgQC3dZwFsNtuqmr5+Ls83YIRsgwgSa83udFlbY+Qipyt8/UohNijXDbSRU4no+bCSvJ1YpF9dWLT5HxrwTVRRYhzDwSRZwkFZLTHs5kflrR1dcQl93Ml6/dOBMNycIdHOErV40B7KTs/61won8cVtOc/O9cWKFnleAWyznmf3JgVUGwKB5zAn+heQ0u6vUGCEJiImdnqUqt/f2Kaw+mHFNBoeRzMNSx1QDBB3raIJxZPHB6RMtdUT2UdG/fV+XfaiYAqyyeMKWdFHdqCky2ykYecIgoI5OtQGdRQM3QHWYpcChRTsWfJIu0uvfQsn3OXemZw1KcaWck/rDO8SAE5CxYBN6dET53pSktjfq7WIK9CpVy21ISCqJmLrZbjLGJBGEevRi1KVvBY+vOj3rcymqc+6z1GoMfqvObl4wds6jBjebweOSygw9SnmQ5EmIrbnsjnv0eOLh/F+jwCcAnmEe0lgEwcdQOi2QdBe6UeX8yyBitZk9N5zsxa5rnPGGocBbU= user@switch</t>
    </r>
    <r>
      <rPr>
        <sz val="11"/>
        <color rgb="FF006096"/>
        <rFont val="Roboto Condensed"/>
      </rPr>
      <t xml:space="preserve">
</t>
    </r>
    <r>
      <rPr>
        <sz val="11"/>
        <color rgb="FF006096"/>
        <rFont val="Roboto Condensed"/>
      </rPr>
      <t xml:space="preserve">switch# </t>
    </r>
    <r>
      <rPr>
        <sz val="11"/>
        <color rgb="FF006096"/>
        <rFont val="Roboto Condensed"/>
      </rPr>
      <t xml:space="preserve">
</t>
    </r>
  </si>
  <si>
    <r>
      <rPr>
        <sz val="11"/>
        <color rgb="FF000000"/>
        <rFont val="Calibri"/>
      </rPr>
      <t>SSH server is enabled on the Default and Mgmt (if applicable) VRFs by default.  When the SSH server is enabled for the first time, the following SSH server keys are generate:</t>
    </r>
    <r>
      <rPr>
        <sz val="11"/>
        <color rgb="FF000000"/>
        <rFont val="Calibri"/>
      </rPr>
      <t xml:space="preserve">
</t>
    </r>
    <r>
      <rPr>
        <sz val="11"/>
        <color rgb="FF000000"/>
        <rFont val="Calibri"/>
      </rPr>
      <t>- ecdsa-sha2-nistp256</t>
    </r>
    <r>
      <rPr>
        <sz val="11"/>
        <color rgb="FF000000"/>
        <rFont val="Calibri"/>
      </rPr>
      <t xml:space="preserve">
</t>
    </r>
    <r>
      <rPr>
        <sz val="11"/>
        <color rgb="FF000000"/>
        <rFont val="Calibri"/>
      </rPr>
      <t>- ed25519</t>
    </r>
    <r>
      <rPr>
        <sz val="11"/>
        <color rgb="FF000000"/>
        <rFont val="Calibri"/>
      </rPr>
      <t xml:space="preserve">
</t>
    </r>
    <r>
      <rPr>
        <sz val="11"/>
        <color rgb="FF000000"/>
        <rFont val="Calibri"/>
      </rPr>
      <t>- 2048-bit RSA keys.</t>
    </r>
  </si>
  <si>
    <t>Securing Time Synchronization</t>
  </si>
  <si>
    <t>1.3.1</t>
  </si>
  <si>
    <r>
      <rPr>
        <sz val="11"/>
        <rFont val="Calibri"/>
      </rPr>
      <t>NTP Authentication</t>
    </r>
  </si>
  <si>
    <r>
      <rPr>
        <sz val="11"/>
        <color rgb="FF006096"/>
        <rFont val="Roboto Condensed"/>
      </rPr>
      <t>switch(config)# ntp authentication</t>
    </r>
    <r>
      <rPr>
        <sz val="11"/>
        <color rgb="FF006096"/>
        <rFont val="Roboto Condensed"/>
      </rPr>
      <t xml:space="preserve">
</t>
    </r>
    <r>
      <rPr>
        <sz val="11"/>
        <color rgb="FF006096"/>
        <rFont val="Roboto Condensed"/>
      </rPr>
      <t>switch(config)# ntp authentication-key 1 md5 &lt;ntpauthkey&gt;</t>
    </r>
    <r>
      <rPr>
        <sz val="11"/>
        <color rgb="FF006096"/>
        <rFont val="Roboto Condensed"/>
      </rPr>
      <t xml:space="preserve">
</t>
    </r>
    <r>
      <rPr>
        <sz val="11"/>
        <color rgb="FF006096"/>
        <rFont val="Roboto Condensed"/>
      </rPr>
      <t>switch(config)# ntp server 10.10.10.10 prefer</t>
    </r>
    <r>
      <rPr>
        <sz val="11"/>
        <color rgb="FF006096"/>
        <rFont val="Roboto Condensed"/>
      </rPr>
      <t xml:space="preserve">
</t>
    </r>
    <r>
      <rPr>
        <sz val="11"/>
        <color rgb="FF006096"/>
        <rFont val="Roboto Condensed"/>
      </rPr>
      <t>switch(config)# ntp vrf mgmt</t>
    </r>
    <r>
      <rPr>
        <sz val="11"/>
        <color rgb="FF006096"/>
        <rFont val="Roboto Condensed"/>
      </rPr>
      <t xml:space="preserve">
</t>
    </r>
  </si>
  <si>
    <r>
      <rPr>
        <sz val="11"/>
        <color rgb="FF000000"/>
        <rFont val="Calibri"/>
      </rPr>
      <t>This sequence describes configuring NTP authentication.</t>
    </r>
  </si>
  <si>
    <r>
      <rPr>
        <sz val="11"/>
        <color rgb="FF000000"/>
        <rFont val="Calibri"/>
      </rPr>
      <t>NTP authentication support allows the NTP client to verify that servers are in fact known and trusted and not intruders intending accidentally or intentionally to masquerade as a legitimate server.</t>
    </r>
  </si>
  <si>
    <r>
      <rPr>
        <sz val="11"/>
        <color rgb="FF006096"/>
        <rFont val="Roboto Condensed"/>
      </rPr>
      <t>switch# show ntp servers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NTP SERVER      KEYID    MINPOLL   MAXPOLL OPTION  VER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10.100.1.254    --       6         10      none     4 prefer</t>
    </r>
    <r>
      <rPr>
        <sz val="11"/>
        <color rgb="FF006096"/>
        <rFont val="Roboto Condensed"/>
      </rPr>
      <t xml:space="preserve">
</t>
    </r>
    <r>
      <rPr>
        <sz val="11"/>
        <color rgb="FF006096"/>
        <rFont val="Roboto Condensed"/>
      </rPr>
      <t>10.80.2.219     --       6         10      iburst   4 prefer(auto)</t>
    </r>
    <r>
      <rPr>
        <sz val="11"/>
        <color rgb="FF006096"/>
        <rFont val="Roboto Condensed"/>
      </rPr>
      <t xml:space="preserve">
</t>
    </r>
    <r>
      <rPr>
        <sz val="11"/>
        <color rgb="FF006096"/>
        <rFont val="Roboto Condensed"/>
      </rPr>
      <t>pool.ntp.org    --       4          4      iburst   4</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switch# show ntp authentication-keys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Key ID   Trusted   Type    Encrypted Key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1        No        MD5     AQBapUtt1YTjZS2PH4+J7G5OKJG0GuZ2WxmD0339TNg6nfGXY=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switch# show ntp status</t>
    </r>
    <r>
      <rPr>
        <sz val="11"/>
        <color rgb="FF006096"/>
        <rFont val="Roboto Condensed"/>
      </rPr>
      <t xml:space="preserve">
</t>
    </r>
    <r>
      <rPr>
        <sz val="11"/>
        <color rgb="FF006096"/>
        <rFont val="Roboto Condensed"/>
      </rPr>
      <t>NTP Status Information</t>
    </r>
    <r>
      <rPr>
        <sz val="11"/>
        <color rgb="FF006096"/>
        <rFont val="Roboto Condensed"/>
      </rPr>
      <t xml:space="preserve">
</t>
    </r>
    <r>
      <rPr>
        <sz val="11"/>
        <color rgb="FF006096"/>
        <rFont val="Roboto Condensed"/>
      </rPr>
      <t>NTP                        : Enabled</t>
    </r>
    <r>
      <rPr>
        <sz val="11"/>
        <color rgb="FF006096"/>
        <rFont val="Roboto Condensed"/>
      </rPr>
      <t xml:space="preserve">
</t>
    </r>
    <r>
      <rPr>
        <sz val="11"/>
        <color rgb="FF006096"/>
        <rFont val="Roboto Condensed"/>
      </rPr>
      <t>NTP DHCP                   : Enabled</t>
    </r>
    <r>
      <rPr>
        <sz val="11"/>
        <color rgb="FF006096"/>
        <rFont val="Roboto Condensed"/>
      </rPr>
      <t xml:space="preserve">
</t>
    </r>
    <r>
      <rPr>
        <sz val="11"/>
        <color rgb="FF006096"/>
        <rFont val="Roboto Condensed"/>
      </rPr>
      <t>NTP Authentication         : Enabled</t>
    </r>
    <r>
      <rPr>
        <sz val="11"/>
        <color rgb="FF006096"/>
        <rFont val="Roboto Condensed"/>
      </rPr>
      <t xml:space="preserve">
</t>
    </r>
    <r>
      <rPr>
        <sz val="11"/>
        <color rgb="FF006096"/>
        <rFont val="Roboto Condensed"/>
      </rPr>
      <t>NTP Server Connections     : Using the mgmt VRF</t>
    </r>
    <r>
      <rPr>
        <sz val="11"/>
        <color rgb="FF006096"/>
        <rFont val="Roboto Condensed"/>
      </rPr>
      <t xml:space="preserve">
</t>
    </r>
    <r>
      <rPr>
        <sz val="11"/>
        <color rgb="FF006096"/>
        <rFont val="Roboto Condensed"/>
      </rPr>
      <t>System time                : Fri Mar  8 03:51:46 PST 2024</t>
    </r>
    <r>
      <rPr>
        <sz val="11"/>
        <color rgb="FF006096"/>
        <rFont val="Roboto Condensed"/>
      </rPr>
      <t xml:space="preserve">
</t>
    </r>
    <r>
      <rPr>
        <sz val="11"/>
        <color rgb="FF006096"/>
        <rFont val="Roboto Condensed"/>
      </rPr>
      <t>NTP uptime                 : 8 days, 15 hours, 24 minutes, 37 seconds</t>
    </r>
    <r>
      <rPr>
        <sz val="11"/>
        <color rgb="FF006096"/>
        <rFont val="Roboto Condensed"/>
      </rPr>
      <t xml:space="preserve">
</t>
    </r>
    <r>
      <rPr>
        <sz val="11"/>
        <color rgb="FF006096"/>
        <rFont val="Roboto Condensed"/>
      </rPr>
      <t>Not synchronized with an NTP server.</t>
    </r>
    <r>
      <rPr>
        <sz val="11"/>
        <color rgb="FF006096"/>
        <rFont val="Roboto Condensed"/>
      </rPr>
      <t xml:space="preserve">
</t>
    </r>
  </si>
  <si>
    <r>
      <rPr>
        <sz val="11"/>
        <color rgb="FF000000"/>
        <rFont val="Calibri"/>
      </rPr>
      <t>NTP authentication is not configured or enabled by default</t>
    </r>
  </si>
  <si>
    <t>1.3.2</t>
  </si>
  <si>
    <r>
      <rPr>
        <sz val="11"/>
        <rFont val="Calibri"/>
      </rPr>
      <t>Configuring Time Services</t>
    </r>
  </si>
  <si>
    <r>
      <rPr>
        <sz val="11"/>
        <color rgb="FF000000"/>
        <rFont val="Calibri"/>
      </rPr>
      <t>Note: In order for the NTP process to associate with a server, the switch time must be set to within 15 minutes of the NTP server time.</t>
    </r>
    <r>
      <rPr>
        <sz val="11"/>
        <color rgb="FF000000"/>
        <rFont val="Calibri"/>
      </rPr>
      <t xml:space="preserve">
</t>
    </r>
    <r>
      <rPr>
        <sz val="11"/>
        <color rgb="FF000000"/>
        <rFont val="Calibri"/>
      </rPr>
      <t>To set switch time:</t>
    </r>
    <r>
      <rPr>
        <sz val="11"/>
        <color rgb="FF000000"/>
        <rFont val="Calibri"/>
      </rPr>
      <t xml:space="preserve">
</t>
    </r>
    <r>
      <rPr>
        <sz val="11"/>
        <color rgb="FF006096"/>
        <rFont val="Roboto Condensed"/>
      </rPr>
      <t>switch(config)# clock datetime YYYY-MM-DD HH:MM:SS</t>
    </r>
    <r>
      <rPr>
        <sz val="11"/>
        <color rgb="FF006096"/>
        <rFont val="Roboto Condensed"/>
      </rPr>
      <t xml:space="preserve">
</t>
    </r>
    <r>
      <rPr>
        <sz val="11"/>
        <color rgb="FF006096"/>
        <rFont val="Roboto Condensed"/>
      </rPr>
      <t>switch(config)# clock timezone &lt;timezone&gt;</t>
    </r>
    <r>
      <rPr>
        <sz val="11"/>
        <color rgb="FF006096"/>
        <rFont val="Roboto Condensed"/>
      </rPr>
      <t xml:space="preserve">
</t>
    </r>
    <r>
      <rPr>
        <sz val="11"/>
        <color rgb="FF006096"/>
        <rFont val="Roboto Condensed"/>
      </rPr>
      <t xml:space="preserve">switch(config)# </t>
    </r>
    <r>
      <rPr>
        <sz val="11"/>
        <color rgb="FF006096"/>
        <rFont val="Roboto Condensed"/>
      </rPr>
      <t xml:space="preserve">
</t>
    </r>
    <r>
      <rPr>
        <sz val="11"/>
        <color rgb="FF000000"/>
        <rFont val="Calibri"/>
      </rPr>
      <t xml:space="preserve">
</t>
    </r>
    <r>
      <rPr>
        <sz val="11"/>
        <color rgb="FF000000"/>
        <rFont val="Calibri"/>
      </rPr>
      <t>NTP Client:</t>
    </r>
    <r>
      <rPr>
        <sz val="11"/>
        <color rgb="FF000000"/>
        <rFont val="Calibri"/>
      </rPr>
      <t xml:space="preserve">
</t>
    </r>
    <r>
      <rPr>
        <sz val="11"/>
        <color rgb="FF000000"/>
        <rFont val="Calibri"/>
      </rPr>
      <t>Configure an NTP time source:</t>
    </r>
    <r>
      <rPr>
        <sz val="11"/>
        <color rgb="FF000000"/>
        <rFont val="Calibri"/>
      </rPr>
      <t xml:space="preserve">
</t>
    </r>
    <r>
      <rPr>
        <sz val="11"/>
        <color rgb="FF006096"/>
        <rFont val="Roboto Condensed"/>
      </rPr>
      <t>switch(config)# ntp server &lt;DNS-name or IP-address&gt; &lt;optional parameters&gt;</t>
    </r>
    <r>
      <rPr>
        <sz val="11"/>
        <color rgb="FF006096"/>
        <rFont val="Roboto Condensed"/>
      </rPr>
      <t xml:space="preserve">
</t>
    </r>
    <r>
      <rPr>
        <sz val="11"/>
        <color rgb="FF006096"/>
        <rFont val="Roboto Condensed"/>
      </rPr>
      <t>switch(config)#</t>
    </r>
    <r>
      <rPr>
        <sz val="11"/>
        <color rgb="FF006096"/>
        <rFont val="Roboto Condensed"/>
      </rPr>
      <t xml:space="preserve">
</t>
    </r>
    <r>
      <rPr>
        <sz val="11"/>
        <color rgb="FF000000"/>
        <rFont val="Calibri"/>
      </rPr>
      <t xml:space="preserve">
</t>
    </r>
    <r>
      <rPr>
        <sz val="11"/>
        <color rgb="FF000000"/>
        <rFont val="Calibri"/>
      </rPr>
      <t>Note: Optional parameters:</t>
    </r>
    <r>
      <rPr>
        <sz val="11"/>
        <color rgb="FF000000"/>
        <rFont val="Calibri"/>
      </rPr>
      <t xml:space="preserve">
</t>
    </r>
    <r>
      <rPr>
        <sz val="11"/>
        <color rgb="FF006096"/>
        <rFont val="Roboto Condensed"/>
      </rPr>
      <t xml:space="preserve">  burst          NTP Association use burst mode </t>
    </r>
    <r>
      <rPr>
        <sz val="11"/>
        <color rgb="FF006096"/>
        <rFont val="Roboto Condensed"/>
      </rPr>
      <t xml:space="preserve">
</t>
    </r>
    <r>
      <rPr>
        <sz val="11"/>
        <color rgb="FF006096"/>
        <rFont val="Roboto Condensed"/>
      </rPr>
      <t xml:space="preserve">  iburst         NTP Association use iburst mode </t>
    </r>
    <r>
      <rPr>
        <sz val="11"/>
        <color rgb="FF006096"/>
        <rFont val="Roboto Condensed"/>
      </rPr>
      <t xml:space="preserve">
</t>
    </r>
    <r>
      <rPr>
        <sz val="11"/>
        <color rgb="FF006096"/>
        <rFont val="Roboto Condensed"/>
      </rPr>
      <t xml:space="preserve">  key-id  &lt;4-17&gt; NTP Key ID</t>
    </r>
    <r>
      <rPr>
        <sz val="11"/>
        <color rgb="FF006096"/>
        <rFont val="Roboto Condensed"/>
      </rPr>
      <t xml:space="preserve">
</t>
    </r>
    <r>
      <rPr>
        <sz val="11"/>
        <color rgb="FF006096"/>
        <rFont val="Roboto Condensed"/>
      </rPr>
      <t xml:space="preserve">  maxpoll &lt;4-17&gt; NTP maximum poll time to use configuration </t>
    </r>
    <r>
      <rPr>
        <sz val="11"/>
        <color rgb="FF006096"/>
        <rFont val="Roboto Condensed"/>
      </rPr>
      <t xml:space="preserve">
</t>
    </r>
    <r>
      <rPr>
        <sz val="11"/>
        <color rgb="FF006096"/>
        <rFont val="Roboto Condensed"/>
      </rPr>
      <t xml:space="preserve">  minpoll &lt;4-17&gt; NTP minimum poll time to use configuration </t>
    </r>
    <r>
      <rPr>
        <sz val="11"/>
        <color rgb="FF006096"/>
        <rFont val="Roboto Condensed"/>
      </rPr>
      <t xml:space="preserve">
</t>
    </r>
    <r>
      <rPr>
        <sz val="11"/>
        <color rgb="FF006096"/>
        <rFont val="Roboto Condensed"/>
      </rPr>
      <t xml:space="preserve">  prefer         NTP Association preference configuration </t>
    </r>
    <r>
      <rPr>
        <sz val="11"/>
        <color rgb="FF006096"/>
        <rFont val="Roboto Condensed"/>
      </rPr>
      <t xml:space="preserve">
</t>
    </r>
    <r>
      <rPr>
        <sz val="11"/>
        <color rgb="FF006096"/>
        <rFont val="Roboto Condensed"/>
      </rPr>
      <t xml:space="preserve">  version &lt;3-4&gt;  NTP Association version configuration </t>
    </r>
    <r>
      <rPr>
        <sz val="11"/>
        <color rgb="FF006096"/>
        <rFont val="Roboto Condensed"/>
      </rPr>
      <t xml:space="preserve">
</t>
    </r>
    <r>
      <rPr>
        <sz val="11"/>
        <color rgb="FF000000"/>
        <rFont val="Calibri"/>
      </rPr>
      <t xml:space="preserve">
</t>
    </r>
    <r>
      <rPr>
        <sz val="11"/>
        <color rgb="FF000000"/>
        <rFont val="Calibri"/>
      </rPr>
      <t>To allow NTP server being set via DHCP option 42:</t>
    </r>
    <r>
      <rPr>
        <sz val="11"/>
        <color rgb="FF000000"/>
        <rFont val="Calibri"/>
      </rPr>
      <t xml:space="preserve">
</t>
    </r>
    <r>
      <rPr>
        <sz val="11"/>
        <color rgb="FF006096"/>
        <rFont val="Roboto Condensed"/>
      </rPr>
      <t>switch(config)# ntp dhcp-enable</t>
    </r>
    <r>
      <rPr>
        <sz val="11"/>
        <color rgb="FF006096"/>
        <rFont val="Roboto Condensed"/>
      </rPr>
      <t xml:space="preserve">
</t>
    </r>
    <r>
      <rPr>
        <sz val="11"/>
        <color rgb="FF006096"/>
        <rFont val="Roboto Condensed"/>
      </rPr>
      <t xml:space="preserve">switch(config)# </t>
    </r>
    <r>
      <rPr>
        <sz val="11"/>
        <color rgb="FF006096"/>
        <rFont val="Roboto Condensed"/>
      </rPr>
      <t xml:space="preserve">
</t>
    </r>
    <r>
      <rPr>
        <sz val="11"/>
        <color rgb="FF000000"/>
        <rFont val="Calibri"/>
      </rPr>
      <t xml:space="preserve">
</t>
    </r>
    <r>
      <rPr>
        <sz val="11"/>
        <color rgb="FF000000"/>
        <rFont val="Calibri"/>
      </rPr>
      <t>To specify a VRF for NTP to listen on:</t>
    </r>
    <r>
      <rPr>
        <sz val="11"/>
        <color rgb="FF000000"/>
        <rFont val="Calibri"/>
      </rPr>
      <t xml:space="preserve">
</t>
    </r>
    <r>
      <rPr>
        <sz val="11"/>
        <color rgb="FF006096"/>
        <rFont val="Roboto Condensed"/>
      </rPr>
      <t>switch(config)# ntp vrf &lt;vrf_name&gt;</t>
    </r>
    <r>
      <rPr>
        <sz val="11"/>
        <color rgb="FF006096"/>
        <rFont val="Roboto Condensed"/>
      </rPr>
      <t xml:space="preserve">
</t>
    </r>
    <r>
      <rPr>
        <sz val="11"/>
        <color rgb="FF000000"/>
        <rFont val="Calibri"/>
      </rPr>
      <t xml:space="preserve">
</t>
    </r>
    <r>
      <rPr>
        <sz val="11"/>
        <color rgb="FF000000"/>
        <rFont val="Calibri"/>
      </rPr>
      <t>To enable NTP:</t>
    </r>
    <r>
      <rPr>
        <sz val="11"/>
        <color rgb="FF000000"/>
        <rFont val="Calibri"/>
      </rPr>
      <t xml:space="preserve">
</t>
    </r>
    <r>
      <rPr>
        <sz val="11"/>
        <color rgb="FF006096"/>
        <rFont val="Roboto Condensed"/>
      </rPr>
      <t>switch(config)# ntp enable</t>
    </r>
    <r>
      <rPr>
        <sz val="11"/>
        <color rgb="FF006096"/>
        <rFont val="Roboto Condensed"/>
      </rPr>
      <t xml:space="preserve">
</t>
    </r>
    <r>
      <rPr>
        <sz val="11"/>
        <color rgb="FF000000"/>
        <rFont val="Calibri"/>
      </rPr>
      <t xml:space="preserve">
</t>
    </r>
    <r>
      <rPr>
        <sz val="11"/>
        <color rgb="FF000000"/>
        <rFont val="Calibri"/>
      </rPr>
      <t>Example config of NTP client:</t>
    </r>
    <r>
      <rPr>
        <sz val="11"/>
        <color rgb="FF000000"/>
        <rFont val="Calibri"/>
      </rPr>
      <t xml:space="preserve">
</t>
    </r>
    <r>
      <rPr>
        <sz val="11"/>
        <color rgb="FF006096"/>
        <rFont val="Roboto Condensed"/>
      </rPr>
      <t>switch(config)# clock datetime 2025-06-30 14:22:00</t>
    </r>
    <r>
      <rPr>
        <sz val="11"/>
        <color rgb="FF006096"/>
        <rFont val="Roboto Condensed"/>
      </rPr>
      <t xml:space="preserve">
</t>
    </r>
    <r>
      <rPr>
        <sz val="11"/>
        <color rgb="FF006096"/>
        <rFont val="Roboto Condensed"/>
      </rPr>
      <t>switch(config)# clock timezone americas/los_angeles</t>
    </r>
    <r>
      <rPr>
        <sz val="11"/>
        <color rgb="FF006096"/>
        <rFont val="Roboto Condensed"/>
      </rPr>
      <t xml:space="preserve">
</t>
    </r>
    <r>
      <rPr>
        <sz val="11"/>
        <color rgb="FF006096"/>
        <rFont val="Roboto Condensed"/>
      </rPr>
      <t>switch(config)# ntp server 10.10.10.10 iburst minpoll 10 maxpoll 14 prefer</t>
    </r>
    <r>
      <rPr>
        <sz val="11"/>
        <color rgb="FF006096"/>
        <rFont val="Roboto Condensed"/>
      </rPr>
      <t xml:space="preserve">
</t>
    </r>
    <r>
      <rPr>
        <sz val="11"/>
        <color rgb="FF006096"/>
        <rFont val="Roboto Condensed"/>
      </rPr>
      <t>switch(config)# ntp server 20.20.20.20</t>
    </r>
    <r>
      <rPr>
        <sz val="11"/>
        <color rgb="FF006096"/>
        <rFont val="Roboto Condensed"/>
      </rPr>
      <t xml:space="preserve">
</t>
    </r>
    <r>
      <rPr>
        <sz val="11"/>
        <color rgb="FF006096"/>
        <rFont val="Roboto Condensed"/>
      </rPr>
      <t>switch(config)# ntp vrf mgmt</t>
    </r>
    <r>
      <rPr>
        <sz val="11"/>
        <color rgb="FF006096"/>
        <rFont val="Roboto Condensed"/>
      </rPr>
      <t xml:space="preserve">
</t>
    </r>
    <r>
      <rPr>
        <sz val="11"/>
        <color rgb="FF006096"/>
        <rFont val="Roboto Condensed"/>
      </rPr>
      <t>switch(config)# ntp enable</t>
    </r>
    <r>
      <rPr>
        <sz val="11"/>
        <color rgb="FF006096"/>
        <rFont val="Roboto Condensed"/>
      </rPr>
      <t xml:space="preserve">
</t>
    </r>
    <r>
      <rPr>
        <sz val="11"/>
        <color rgb="FF000000"/>
        <rFont val="Calibri"/>
      </rPr>
      <t xml:space="preserve">
</t>
    </r>
    <r>
      <rPr>
        <sz val="11"/>
        <color rgb="FF000000"/>
        <rFont val="Calibri"/>
      </rPr>
      <t>NTP Conductor:</t>
    </r>
    <r>
      <rPr>
        <sz val="11"/>
        <color rgb="FF000000"/>
        <rFont val="Calibri"/>
      </rPr>
      <t xml:space="preserve">
</t>
    </r>
    <r>
      <rPr>
        <sz val="11"/>
        <color rgb="FF000000"/>
        <rFont val="Calibri"/>
      </rPr>
      <t>Note:</t>
    </r>
    <r>
      <rPr>
        <sz val="11"/>
        <color rgb="FF000000"/>
        <rFont val="Calibri"/>
      </rPr>
      <t xml:space="preserve">
</t>
    </r>
    <r>
      <rPr>
        <sz val="11"/>
        <color rgb="FF000000"/>
        <rFont val="Calibri"/>
      </rPr>
      <t>- NTP clients and conductor must be enabled together.  Configure NTP client first.</t>
    </r>
    <r>
      <rPr>
        <sz val="11"/>
        <color rgb="FF000000"/>
        <rFont val="Calibri"/>
      </rPr>
      <t xml:space="preserve">
</t>
    </r>
    <r>
      <rPr>
        <sz val="11"/>
        <color rgb="FF000000"/>
        <rFont val="Calibri"/>
      </rPr>
      <t>- NTP conductor MUST be enabled on a vrf other than the vrf of NTP client.</t>
    </r>
    <r>
      <rPr>
        <sz val="11"/>
        <color rgb="FF000000"/>
        <rFont val="Calibri"/>
      </rPr>
      <t xml:space="preserve">
</t>
    </r>
    <r>
      <rPr>
        <sz val="11"/>
        <color rgb="FF000000"/>
        <rFont val="Calibri"/>
      </rPr>
      <t>Configure an NTP Conductor:</t>
    </r>
    <r>
      <rPr>
        <sz val="11"/>
        <color rgb="FF000000"/>
        <rFont val="Calibri"/>
      </rPr>
      <t xml:space="preserve">
</t>
    </r>
    <r>
      <rPr>
        <sz val="11"/>
        <color rgb="FF006096"/>
        <rFont val="Roboto Condensed"/>
      </rPr>
      <t>switch(config)# ntp conductor stratum &lt;1-15&gt; vrf &lt;vrf_name&gt;</t>
    </r>
    <r>
      <rPr>
        <sz val="11"/>
        <color rgb="FF006096"/>
        <rFont val="Roboto Condensed"/>
      </rPr>
      <t xml:space="preserve">
</t>
    </r>
    <r>
      <rPr>
        <sz val="11"/>
        <color rgb="FF006096"/>
        <rFont val="Roboto Condensed"/>
      </rPr>
      <t xml:space="preserve">switch(config)# </t>
    </r>
    <r>
      <rPr>
        <sz val="11"/>
        <color rgb="FF006096"/>
        <rFont val="Roboto Condensed"/>
      </rPr>
      <t xml:space="preserve">
</t>
    </r>
    <r>
      <rPr>
        <sz val="11"/>
        <color rgb="FF000000"/>
        <rFont val="Calibri"/>
      </rPr>
      <t xml:space="preserve">
</t>
    </r>
    <r>
      <rPr>
        <sz val="11"/>
        <color rgb="FF000000"/>
        <rFont val="Calibri"/>
      </rPr>
      <t>Example config of and NTP conductor:</t>
    </r>
    <r>
      <rPr>
        <sz val="11"/>
        <color rgb="FF000000"/>
        <rFont val="Calibri"/>
      </rPr>
      <t xml:space="preserve">
</t>
    </r>
    <r>
      <rPr>
        <sz val="11"/>
        <color rgb="FF006096"/>
        <rFont val="Roboto Condensed"/>
      </rPr>
      <t>switch(config)# clock datetime 2025-06-30 14:22:00</t>
    </r>
    <r>
      <rPr>
        <sz val="11"/>
        <color rgb="FF006096"/>
        <rFont val="Roboto Condensed"/>
      </rPr>
      <t xml:space="preserve">
</t>
    </r>
    <r>
      <rPr>
        <sz val="11"/>
        <color rgb="FF006096"/>
        <rFont val="Roboto Condensed"/>
      </rPr>
      <t>switch(config)# clock timezone americas/los_angeles</t>
    </r>
    <r>
      <rPr>
        <sz val="11"/>
        <color rgb="FF006096"/>
        <rFont val="Roboto Condensed"/>
      </rPr>
      <t xml:space="preserve">
</t>
    </r>
    <r>
      <rPr>
        <sz val="11"/>
        <color rgb="FF006096"/>
        <rFont val="Roboto Condensed"/>
      </rPr>
      <t>switch(config)# ntp server 10.10.10.10 iburst minpoll 10 maxpoll 14 prefer</t>
    </r>
    <r>
      <rPr>
        <sz val="11"/>
        <color rgb="FF006096"/>
        <rFont val="Roboto Condensed"/>
      </rPr>
      <t xml:space="preserve">
</t>
    </r>
    <r>
      <rPr>
        <sz val="11"/>
        <color rgb="FF006096"/>
        <rFont val="Roboto Condensed"/>
      </rPr>
      <t>switch(config)# ntp vrf mgmt</t>
    </r>
    <r>
      <rPr>
        <sz val="11"/>
        <color rgb="FF006096"/>
        <rFont val="Roboto Condensed"/>
      </rPr>
      <t xml:space="preserve">
</t>
    </r>
    <r>
      <rPr>
        <sz val="11"/>
        <color rgb="FF006096"/>
        <rFont val="Roboto Condensed"/>
      </rPr>
      <t>switch(config)# ntp conductor  stratum 4 vrf default</t>
    </r>
    <r>
      <rPr>
        <sz val="11"/>
        <color rgb="FF006096"/>
        <rFont val="Roboto Condensed"/>
      </rPr>
      <t xml:space="preserve">
</t>
    </r>
    <r>
      <rPr>
        <sz val="11"/>
        <color rgb="FF006096"/>
        <rFont val="Roboto Condensed"/>
      </rPr>
      <t>switch(config)# ntp enable</t>
    </r>
    <r>
      <rPr>
        <sz val="11"/>
        <color rgb="FF006096"/>
        <rFont val="Roboto Condensed"/>
      </rPr>
      <t xml:space="preserve">
</t>
    </r>
  </si>
  <si>
    <r>
      <rPr>
        <sz val="11"/>
        <color rgb="FF000000"/>
        <rFont val="Calibri"/>
      </rPr>
      <t>This sequence describes configuring time services.AOS-CX supports both NTP client and NTP server functionalityNTP client can be configured manually or via DHCP option 42.</t>
    </r>
  </si>
  <si>
    <r>
      <rPr>
        <sz val="11"/>
        <color rgb="FF000000"/>
        <rFont val="Calibri"/>
      </rPr>
      <t>Inaccurate timekeeping between network devices can lead to many undesirable results including:</t>
    </r>
    <r>
      <rPr>
        <sz val="11"/>
        <color rgb="FF000000"/>
        <rFont val="Calibri"/>
      </rPr>
      <t xml:space="preserve">
</t>
    </r>
    <r>
      <rPr>
        <sz val="11"/>
        <color rgb="FF000000"/>
        <rFont val="Calibri"/>
      </rPr>
      <t>- inability to correlate events between devices, making debugging difficult.</t>
    </r>
    <r>
      <rPr>
        <sz val="11"/>
        <color rgb="FF000000"/>
        <rFont val="Calibri"/>
      </rPr>
      <t xml:space="preserve">
</t>
    </r>
    <r>
      <rPr>
        <sz val="11"/>
        <color rgb="FF000000"/>
        <rFont val="Calibri"/>
      </rPr>
      <t>- failure of network authentication services, as many require time synchronization to operate.</t>
    </r>
    <r>
      <rPr>
        <sz val="11"/>
        <color rgb="FF000000"/>
        <rFont val="Calibri"/>
      </rPr>
      <t xml:space="preserve">
</t>
    </r>
    <r>
      <rPr>
        <sz val="11"/>
        <color rgb="FF000000"/>
        <rFont val="Calibri"/>
      </rPr>
      <t>- time-based network attacks that exploit the time settings differences in network devices.</t>
    </r>
    <r>
      <rPr>
        <sz val="11"/>
        <color rgb="FF000000"/>
        <rFont val="Calibri"/>
      </rPr>
      <t xml:space="preserve">
</t>
    </r>
    <r>
      <rPr>
        <sz val="11"/>
        <color rgb="FF000000"/>
        <rFont val="Calibri"/>
      </rPr>
      <t>- operational and security best practice is to configure more than 1 NTP server</t>
    </r>
  </si>
  <si>
    <r>
      <rPr>
        <sz val="11"/>
        <color rgb="FF000000"/>
        <rFont val="Calibri"/>
      </rPr>
      <t>to view the NTP configuration:</t>
    </r>
    <r>
      <rPr>
        <sz val="11"/>
        <color rgb="FF000000"/>
        <rFont val="Calibri"/>
      </rPr>
      <t xml:space="preserve">
</t>
    </r>
    <r>
      <rPr>
        <sz val="11"/>
        <color rgb="FF006096"/>
        <rFont val="Roboto Condensed"/>
      </rPr>
      <t xml:space="preserve">switch0(config)# show run | include ntp                           </t>
    </r>
    <r>
      <rPr>
        <sz val="11"/>
        <color rgb="FF006096"/>
        <rFont val="Roboto Condensed"/>
      </rPr>
      <t xml:space="preserve">
</t>
    </r>
    <r>
      <rPr>
        <sz val="11"/>
        <color rgb="FF006096"/>
        <rFont val="Roboto Condensed"/>
      </rPr>
      <t>ntp server 10.10.10.10 minpoll 10 maxpoll 14 iburst prefer</t>
    </r>
    <r>
      <rPr>
        <sz val="11"/>
        <color rgb="FF006096"/>
        <rFont val="Roboto Condensed"/>
      </rPr>
      <t xml:space="preserve">
</t>
    </r>
    <r>
      <rPr>
        <sz val="11"/>
        <color rgb="FF006096"/>
        <rFont val="Roboto Condensed"/>
      </rPr>
      <t>ntp server 20.20.20.20</t>
    </r>
    <r>
      <rPr>
        <sz val="11"/>
        <color rgb="FF006096"/>
        <rFont val="Roboto Condensed"/>
      </rPr>
      <t xml:space="preserve">
</t>
    </r>
    <r>
      <rPr>
        <sz val="11"/>
        <color rgb="FF006096"/>
        <rFont val="Roboto Condensed"/>
      </rPr>
      <t>ntp enable</t>
    </r>
    <r>
      <rPr>
        <sz val="11"/>
        <color rgb="FF006096"/>
        <rFont val="Roboto Condensed"/>
      </rPr>
      <t xml:space="preserve">
</t>
    </r>
    <r>
      <rPr>
        <sz val="11"/>
        <color rgb="FF006096"/>
        <rFont val="Roboto Condensed"/>
      </rPr>
      <t>ntp vrf mgmt</t>
    </r>
    <r>
      <rPr>
        <sz val="11"/>
        <color rgb="FF006096"/>
        <rFont val="Roboto Condensed"/>
      </rPr>
      <t xml:space="preserve">
</t>
    </r>
    <r>
      <rPr>
        <sz val="11"/>
        <color rgb="FF006096"/>
        <rFont val="Roboto Condensed"/>
      </rPr>
      <t>ntp conductor vrf default stratum 4</t>
    </r>
    <r>
      <rPr>
        <sz val="11"/>
        <color rgb="FF006096"/>
        <rFont val="Roboto Condensed"/>
      </rPr>
      <t xml:space="preserve">
</t>
    </r>
    <r>
      <rPr>
        <sz val="11"/>
        <color rgb="FF006096"/>
        <rFont val="Roboto Condensed"/>
      </rPr>
      <t xml:space="preserve">switch(config)# </t>
    </r>
    <r>
      <rPr>
        <sz val="11"/>
        <color rgb="FF006096"/>
        <rFont val="Roboto Condensed"/>
      </rPr>
      <t xml:space="preserve">
</t>
    </r>
    <r>
      <rPr>
        <sz val="11"/>
        <color rgb="FF000000"/>
        <rFont val="Calibri"/>
      </rPr>
      <t xml:space="preserve">
</t>
    </r>
    <r>
      <rPr>
        <sz val="11"/>
        <color rgb="FF000000"/>
        <rFont val="Calibri"/>
      </rPr>
      <t>To view NTP status:</t>
    </r>
    <r>
      <rPr>
        <sz val="11"/>
        <color rgb="FF000000"/>
        <rFont val="Calibri"/>
      </rPr>
      <t xml:space="preserve">
</t>
    </r>
    <r>
      <rPr>
        <sz val="11"/>
        <color rgb="FF006096"/>
        <rFont val="Roboto Condensed"/>
      </rPr>
      <t>switch# show ntp status</t>
    </r>
    <r>
      <rPr>
        <sz val="11"/>
        <color rgb="FF006096"/>
        <rFont val="Roboto Condensed"/>
      </rPr>
      <t xml:space="preserve">
</t>
    </r>
    <r>
      <rPr>
        <sz val="11"/>
        <color rgb="FF006096"/>
        <rFont val="Roboto Condensed"/>
      </rPr>
      <t>NTP Status Information</t>
    </r>
    <r>
      <rPr>
        <sz val="11"/>
        <color rgb="FF006096"/>
        <rFont val="Roboto Condensed"/>
      </rPr>
      <t xml:space="preserve">
</t>
    </r>
    <r>
      <rPr>
        <sz val="11"/>
        <color rgb="FF006096"/>
        <rFont val="Roboto Condensed"/>
      </rPr>
      <t>NTP                        : Enabled</t>
    </r>
    <r>
      <rPr>
        <sz val="11"/>
        <color rgb="FF006096"/>
        <rFont val="Roboto Condensed"/>
      </rPr>
      <t xml:space="preserve">
</t>
    </r>
    <r>
      <rPr>
        <sz val="11"/>
        <color rgb="FF006096"/>
        <rFont val="Roboto Condensed"/>
      </rPr>
      <t>NTP DHCP                   : Enabled</t>
    </r>
    <r>
      <rPr>
        <sz val="11"/>
        <color rgb="FF006096"/>
        <rFont val="Roboto Condensed"/>
      </rPr>
      <t xml:space="preserve">
</t>
    </r>
    <r>
      <rPr>
        <sz val="11"/>
        <color rgb="FF006096"/>
        <rFont val="Roboto Condensed"/>
      </rPr>
      <t>NTP Authentication         : Disabled</t>
    </r>
    <r>
      <rPr>
        <sz val="11"/>
        <color rgb="FF006096"/>
        <rFont val="Roboto Condensed"/>
      </rPr>
      <t xml:space="preserve">
</t>
    </r>
    <r>
      <rPr>
        <sz val="11"/>
        <color rgb="FF006096"/>
        <rFont val="Roboto Condensed"/>
      </rPr>
      <t>NTP Server Connections     : Using the mgmt VRF</t>
    </r>
    <r>
      <rPr>
        <sz val="11"/>
        <color rgb="FF006096"/>
        <rFont val="Roboto Condensed"/>
      </rPr>
      <t xml:space="preserve">
</t>
    </r>
    <r>
      <rPr>
        <sz val="11"/>
        <color rgb="FF006096"/>
        <rFont val="Roboto Condensed"/>
      </rPr>
      <t>System time                : Mon Jun 30 15:40:40 PDT 2025</t>
    </r>
    <r>
      <rPr>
        <sz val="11"/>
        <color rgb="FF006096"/>
        <rFont val="Roboto Condensed"/>
      </rPr>
      <t xml:space="preserve">
</t>
    </r>
    <r>
      <rPr>
        <sz val="11"/>
        <color rgb="FF006096"/>
        <rFont val="Roboto Condensed"/>
      </rPr>
      <t>NTP uptime                 : 10 days, 3 hours, 52 minutes, 19 seconds</t>
    </r>
    <r>
      <rPr>
        <sz val="11"/>
        <color rgb="FF006096"/>
        <rFont val="Roboto Condensed"/>
      </rPr>
      <t xml:space="preserve">
</t>
    </r>
    <r>
      <rPr>
        <sz val="11"/>
        <color rgb="FF006096"/>
        <rFont val="Roboto Condensed"/>
      </rPr>
      <t>NTP Synchronization Information</t>
    </r>
    <r>
      <rPr>
        <sz val="11"/>
        <color rgb="FF006096"/>
        <rFont val="Roboto Condensed"/>
      </rPr>
      <t xml:space="preserve">
</t>
    </r>
    <r>
      <rPr>
        <sz val="11"/>
        <color rgb="FF006096"/>
        <rFont val="Roboto Condensed"/>
      </rPr>
      <t>NTP Server                 : 10.10.10.10 at stratum 4</t>
    </r>
    <r>
      <rPr>
        <sz val="11"/>
        <color rgb="FF006096"/>
        <rFont val="Roboto Condensed"/>
      </rPr>
      <t xml:space="preserve">
</t>
    </r>
    <r>
      <rPr>
        <sz val="11"/>
        <color rgb="FF006096"/>
        <rFont val="Roboto Condensed"/>
      </rPr>
      <t>Poll interval              : 1024 seconds</t>
    </r>
    <r>
      <rPr>
        <sz val="11"/>
        <color rgb="FF006096"/>
        <rFont val="Roboto Condensed"/>
      </rPr>
      <t xml:space="preserve">
</t>
    </r>
    <r>
      <rPr>
        <sz val="11"/>
        <color rgb="FF006096"/>
        <rFont val="Roboto Condensed"/>
      </rPr>
      <t>Time accuracy              : Within 0.000836 seconds</t>
    </r>
    <r>
      <rPr>
        <sz val="11"/>
        <color rgb="FF006096"/>
        <rFont val="Roboto Condensed"/>
      </rPr>
      <t xml:space="preserve">
</t>
    </r>
    <r>
      <rPr>
        <sz val="11"/>
        <color rgb="FF006096"/>
        <rFont val="Roboto Condensed"/>
      </rPr>
      <t>Reference time             : Mon, Jun 30 2025 15:05:34.146 as per America/Los_Angeles</t>
    </r>
    <r>
      <rPr>
        <sz val="11"/>
        <color rgb="FF006096"/>
        <rFont val="Roboto Condensed"/>
      </rPr>
      <t xml:space="preserve">
</t>
    </r>
    <r>
      <rPr>
        <sz val="11"/>
        <color rgb="FF000000"/>
        <rFont val="Calibri"/>
      </rPr>
      <t xml:space="preserve">
</t>
    </r>
    <r>
      <rPr>
        <sz val="11"/>
        <color rgb="FF000000"/>
        <rFont val="Calibri"/>
      </rPr>
      <t>To view NTP associations:</t>
    </r>
    <r>
      <rPr>
        <sz val="11"/>
        <color rgb="FF000000"/>
        <rFont val="Calibri"/>
      </rPr>
      <t xml:space="preserve">
</t>
    </r>
    <r>
      <rPr>
        <sz val="11"/>
        <color rgb="FF006096"/>
        <rFont val="Roboto Condensed"/>
      </rPr>
      <t>switch# show ntp associations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ID            NAME          REMOTE          REF-ID ST LAST POLL REACH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+ 1    10.10.10.10        10.10.10.10  10.10.100.100 3  702 1024   377</t>
    </r>
    <r>
      <rPr>
        <sz val="11"/>
        <color rgb="FF006096"/>
        <rFont val="Roboto Condensed"/>
      </rPr>
      <t xml:space="preserve">
</t>
    </r>
    <r>
      <rPr>
        <sz val="11"/>
        <color rgb="FF006096"/>
        <rFont val="Roboto Condensed"/>
      </rPr>
      <t>+ 2    20.20.20.20        20.20.20.20  20.20.200.200 4  776 1024   377</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switch#</t>
    </r>
    <r>
      <rPr>
        <sz val="11"/>
        <color rgb="FF006096"/>
        <rFont val="Roboto Condensed"/>
      </rPr>
      <t xml:space="preserve">
</t>
    </r>
    <r>
      <rPr>
        <sz val="11"/>
        <color rgb="FF000000"/>
        <rFont val="Calibri"/>
      </rPr>
      <t xml:space="preserve">
</t>
    </r>
    <r>
      <rPr>
        <sz val="11"/>
        <color rgb="FF000000"/>
        <rFont val="Calibri"/>
      </rPr>
      <t>To show NTP server info:</t>
    </r>
    <r>
      <rPr>
        <sz val="11"/>
        <color rgb="FF000000"/>
        <rFont val="Calibri"/>
      </rPr>
      <t xml:space="preserve">
</t>
    </r>
    <r>
      <rPr>
        <sz val="11"/>
        <color rgb="FF006096"/>
        <rFont val="Roboto Condensed"/>
      </rPr>
      <t xml:space="preserve">switch# show ntp servers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NTP SERVER KEYID MINPOLL MAXPOLL OPTION VER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10.10.10.10  --       6      10 iburst   4 prefer</t>
    </r>
    <r>
      <rPr>
        <sz val="11"/>
        <color rgb="FF006096"/>
        <rFont val="Roboto Condensed"/>
      </rPr>
      <t xml:space="preserve">
</t>
    </r>
    <r>
      <rPr>
        <sz val="11"/>
        <color rgb="FF006096"/>
        <rFont val="Roboto Condensed"/>
      </rPr>
      <t xml:space="preserve">            20.20.20.20  --       6      10 iburst   4</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switch# </t>
    </r>
    <r>
      <rPr>
        <sz val="11"/>
        <color rgb="FF006096"/>
        <rFont val="Roboto Condensed"/>
      </rPr>
      <t xml:space="preserve">
</t>
    </r>
    <r>
      <rPr>
        <sz val="11"/>
        <color rgb="FF000000"/>
        <rFont val="Calibri"/>
      </rPr>
      <t xml:space="preserve">
</t>
    </r>
    <r>
      <rPr>
        <sz val="11"/>
        <color rgb="FF000000"/>
        <rFont val="Calibri"/>
      </rPr>
      <t>To show NTP assiociations:</t>
    </r>
    <r>
      <rPr>
        <sz val="11"/>
        <color rgb="FF000000"/>
        <rFont val="Calibri"/>
      </rPr>
      <t xml:space="preserve">
</t>
    </r>
    <r>
      <rPr>
        <sz val="11"/>
        <color rgb="FF006096"/>
        <rFont val="Roboto Condensed"/>
      </rPr>
      <t>switch#  show ntp associations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ID            NAME          REMOTE          REF-ID ST LAST POLL REACH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+ 1    10.10.10.10        10.10.10.10  10.10.100.100 3  702 1024   377</t>
    </r>
    <r>
      <rPr>
        <sz val="11"/>
        <color rgb="FF006096"/>
        <rFont val="Roboto Condensed"/>
      </rPr>
      <t xml:space="preserve">
</t>
    </r>
    <r>
      <rPr>
        <sz val="11"/>
        <color rgb="FF006096"/>
        <rFont val="Roboto Condensed"/>
      </rPr>
      <t>+ 2    20.20.20.20        20.20.20.20  20.20.200.200 4  776 1024   377</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switch</t>
    </r>
    <r>
      <rPr>
        <sz val="11"/>
        <color rgb="FF006096"/>
        <rFont val="Roboto Condensed"/>
      </rPr>
      <t xml:space="preserve">
</t>
    </r>
  </si>
  <si>
    <r>
      <rPr>
        <sz val="11"/>
        <color rgb="FF000000"/>
        <rFont val="Calibri"/>
      </rPr>
      <t>NTP is enabled on Mgmt VRF by default.</t>
    </r>
    <r>
      <rPr>
        <sz val="11"/>
        <color rgb="FF000000"/>
        <rFont val="Calibri"/>
      </rPr>
      <t xml:space="preserve">
</t>
    </r>
    <r>
      <rPr>
        <sz val="11"/>
        <color rgb="FF000000"/>
        <rFont val="Calibri"/>
      </rPr>
      <t>NTP server config via DHCP option 42 is enabled by default.</t>
    </r>
  </si>
  <si>
    <t>SNMP Community</t>
  </si>
  <si>
    <t>1.4.1.1</t>
  </si>
  <si>
    <r>
      <rPr>
        <sz val="11"/>
        <rFont val="Calibri"/>
      </rPr>
      <t>Non Default Community Names, Access Rights &amp; ACL</t>
    </r>
  </si>
  <si>
    <r>
      <rPr>
        <sz val="11"/>
        <color rgb="FF000000"/>
        <rFont val="Calibri"/>
      </rPr>
      <t>The default access level for SNMP communities is read-only; if read-write support is required, set theaccess level for the community to rw from the community context. IPv4 and/or IPv6 ACLs may be usedto limit access to allowed management stations or subnets; only one ACL (IPv4 or IPv6) may be appliedto a community at a time. Apply an IPv4 or IPv6 ACL from the SNMP config-community context -</t>
    </r>
    <r>
      <rPr>
        <sz val="11"/>
        <color rgb="FF000000"/>
        <rFont val="Calibri"/>
      </rPr>
      <t xml:space="preserve">
</t>
    </r>
    <r>
      <rPr>
        <sz val="11"/>
        <color rgb="FF006096"/>
        <rFont val="Roboto Condensed"/>
      </rPr>
      <t>switch(config)# snmp-server community &lt;community-name&gt;</t>
    </r>
    <r>
      <rPr>
        <sz val="11"/>
        <color rgb="FF006096"/>
        <rFont val="Roboto Condensed"/>
      </rPr>
      <t xml:space="preserve">
</t>
    </r>
    <r>
      <rPr>
        <sz val="11"/>
        <color rgb="FF006096"/>
        <rFont val="Roboto Condensed"/>
      </rPr>
      <t>switch(config-community)# access-level &lt;ro | rw&gt;</t>
    </r>
    <r>
      <rPr>
        <sz val="11"/>
        <color rgb="FF006096"/>
        <rFont val="Roboto Condensed"/>
      </rPr>
      <t xml:space="preserve">
</t>
    </r>
    <r>
      <rPr>
        <sz val="11"/>
        <color rgb="FF006096"/>
        <rFont val="Roboto Condensed"/>
      </rPr>
      <t>switch(config-community)# access-list &lt;IPv4 and/or IPv6 ACL&gt;</t>
    </r>
    <r>
      <rPr>
        <sz val="11"/>
        <color rgb="FF006096"/>
        <rFont val="Roboto Condensed"/>
      </rPr>
      <t xml:space="preserve">
</t>
    </r>
  </si>
  <si>
    <r>
      <rPr>
        <sz val="11"/>
        <color rgb="FF000000"/>
        <rFont val="Calibri"/>
      </rPr>
      <t>The default SNMP community name is public, a common setting for SNMP-capable devices.</t>
    </r>
  </si>
  <si>
    <r>
      <rPr>
        <sz val="11"/>
        <color rgb="FF000000"/>
        <rFont val="Calibri"/>
      </rPr>
      <t>By using a non-default (and strong) SNMP community name, you make it significantly harder for attackers to gain access to the SNMP interface of your devices.</t>
    </r>
  </si>
  <si>
    <r>
      <rPr>
        <sz val="11"/>
        <color rgb="FF000000"/>
        <rFont val="Calibri"/>
      </rPr>
      <t>To view the snmp community configuration -</t>
    </r>
    <r>
      <rPr>
        <sz val="11"/>
        <color rgb="FF000000"/>
        <rFont val="Calibri"/>
      </rPr>
      <t xml:space="preserve">
</t>
    </r>
    <r>
      <rPr>
        <sz val="11"/>
        <color rgb="FF006096"/>
        <rFont val="Roboto Condensed"/>
      </rPr>
      <t>switch# show snmp community</t>
    </r>
    <r>
      <rPr>
        <sz val="11"/>
        <color rgb="FF006096"/>
        <rFont val="Roboto Condensed"/>
      </rPr>
      <t xml:space="preserve">
</t>
    </r>
  </si>
  <si>
    <t>SNMPv3 Enablement</t>
  </si>
  <si>
    <t>1.4.2.1</t>
  </si>
  <si>
    <r>
      <rPr>
        <sz val="11"/>
        <rFont val="Calibri"/>
      </rPr>
      <t>SNMP V3</t>
    </r>
  </si>
  <si>
    <r>
      <rPr>
        <sz val="11"/>
        <color rgb="FF000000"/>
        <rFont val="Calibri"/>
      </rPr>
      <t>To create an SNMPv3 user using SHA for authentication and DES for privacy</t>
    </r>
    <r>
      <rPr>
        <sz val="11"/>
        <color rgb="FF000000"/>
        <rFont val="Calibri"/>
      </rPr>
      <t xml:space="preserve">
</t>
    </r>
    <r>
      <rPr>
        <sz val="11"/>
        <color rgb="FF006096"/>
        <rFont val="Roboto Condensed"/>
      </rPr>
      <t>switch(config)# snmpv3 user &lt;myUser&gt; auth sha auth-pass plaintext &lt;myAuthPswrd&gt; priv</t>
    </r>
    <r>
      <rPr>
        <sz val="11"/>
        <color rgb="FF006096"/>
        <rFont val="Roboto Condensed"/>
      </rPr>
      <t xml:space="preserve">
</t>
    </r>
    <r>
      <rPr>
        <sz val="11"/>
        <color rgb="FF006096"/>
        <rFont val="Roboto Condensed"/>
      </rPr>
      <t>des priv-pass plaintext &lt;myPrivPswrd</t>
    </r>
    <r>
      <rPr>
        <sz val="11"/>
        <color rgb="FF006096"/>
        <rFont val="Roboto Condensed"/>
      </rPr>
      <t xml:space="preserve">
</t>
    </r>
    <r>
      <rPr>
        <sz val="11"/>
        <color rgb="FF000000"/>
        <rFont val="Calibri"/>
      </rPr>
      <t xml:space="preserve">
</t>
    </r>
    <r>
      <rPr>
        <sz val="11"/>
        <color rgb="FF000000"/>
        <rFont val="Calibri"/>
      </rPr>
      <t>Disable support for SNMPv1 and SNMPv2c and only accept SNMPv3 messages using the followingcommand -</t>
    </r>
    <r>
      <rPr>
        <sz val="11"/>
        <color rgb="FF000000"/>
        <rFont val="Calibri"/>
      </rPr>
      <t xml:space="preserve">
</t>
    </r>
    <r>
      <rPr>
        <sz val="11"/>
        <color rgb="FF006096"/>
        <rFont val="Roboto Condensed"/>
      </rPr>
      <t>switch(config)# snmp-server snmpv3-only</t>
    </r>
    <r>
      <rPr>
        <sz val="11"/>
        <color rgb="FF006096"/>
        <rFont val="Roboto Condensed"/>
      </rPr>
      <t xml:space="preserve">
</t>
    </r>
    <r>
      <rPr>
        <sz val="11"/>
        <color rgb="FF000000"/>
        <rFont val="Calibri"/>
      </rPr>
      <t xml:space="preserve">
</t>
    </r>
    <r>
      <rPr>
        <sz val="11"/>
        <color rgb="FF000000"/>
        <rFont val="Calibri"/>
      </rPr>
      <t>To enable SNMP on the required VRF -</t>
    </r>
    <r>
      <rPr>
        <sz val="11"/>
        <color rgb="FF000000"/>
        <rFont val="Calibri"/>
      </rPr>
      <t xml:space="preserve">
</t>
    </r>
    <r>
      <rPr>
        <sz val="11"/>
        <color rgb="FF006096"/>
        <rFont val="Roboto Condensed"/>
      </rPr>
      <t>switch(config)# snmp-server vrf &lt;vrf-name&gt;</t>
    </r>
    <r>
      <rPr>
        <sz val="11"/>
        <color rgb="FF006096"/>
        <rFont val="Roboto Condensed"/>
      </rPr>
      <t xml:space="preserve">
</t>
    </r>
  </si>
  <si>
    <r>
      <rPr>
        <sz val="11"/>
        <color rgb="FF000000"/>
        <rFont val="Calibri"/>
      </rPr>
      <t>SNMPv3, offers support for different users, authentication, and strong encryption. AOS-CX supports stronger authentication protocols (SHA224, SHA256, SHA384, and SHA 512) and privacy protocols (AES192 and AES256).</t>
    </r>
  </si>
  <si>
    <r>
      <rPr>
        <sz val="11"/>
        <color rgb="FF000000"/>
        <rFont val="Calibri"/>
      </rPr>
      <t>Implementing SNMPv3 helps organizations meet security requirements and stay compliant with industry standards.</t>
    </r>
  </si>
  <si>
    <r>
      <rPr>
        <sz val="11"/>
        <color rgb="FF000000"/>
        <rFont val="Calibri"/>
      </rPr>
      <t>To view the snmpv3 configuration and users -</t>
    </r>
    <r>
      <rPr>
        <sz val="11"/>
        <color rgb="FF000000"/>
        <rFont val="Calibri"/>
      </rPr>
      <t xml:space="preserve">
</t>
    </r>
    <r>
      <rPr>
        <sz val="11"/>
        <color rgb="FF006096"/>
        <rFont val="Roboto Condensed"/>
      </rPr>
      <t>switch# show run | in snmpv3</t>
    </r>
    <r>
      <rPr>
        <sz val="11"/>
        <color rgb="FF006096"/>
        <rFont val="Roboto Condensed"/>
      </rPr>
      <t xml:space="preserve">
</t>
    </r>
    <r>
      <rPr>
        <sz val="11"/>
        <color rgb="FF006096"/>
        <rFont val="Roboto Condensed"/>
      </rPr>
      <t>switch# show snmpv3 users</t>
    </r>
    <r>
      <rPr>
        <sz val="11"/>
        <color rgb="FF006096"/>
        <rFont val="Roboto Condensed"/>
      </rPr>
      <t xml:space="preserve">
</t>
    </r>
  </si>
  <si>
    <t>Securing SNMP Access</t>
  </si>
  <si>
    <t>1.4.3</t>
  </si>
  <si>
    <r>
      <rPr>
        <sz val="11"/>
        <rFont val="Calibri"/>
      </rPr>
      <t>SNMP Traps</t>
    </r>
  </si>
  <si>
    <r>
      <rPr>
        <sz val="11"/>
        <color rgb="FF000000"/>
        <rFont val="Calibri"/>
      </rPr>
      <t>Configure SNMPv2c trap</t>
    </r>
    <r>
      <rPr>
        <sz val="11"/>
        <color rgb="FF000000"/>
        <rFont val="Calibri"/>
      </rPr>
      <t xml:space="preserve">
</t>
    </r>
    <r>
      <rPr>
        <sz val="11"/>
        <color rgb="FF000000"/>
        <rFont val="Calibri"/>
      </rPr>
      <t>This command is used to configure the trap receivers to which the SNMP agent can send trap notifications -</t>
    </r>
    <r>
      <rPr>
        <sz val="11"/>
        <color rgb="FF000000"/>
        <rFont val="Calibri"/>
      </rPr>
      <t xml:space="preserve">
</t>
    </r>
    <r>
      <rPr>
        <sz val="11"/>
        <color rgb="FF006096"/>
        <rFont val="Roboto Condensed"/>
      </rPr>
      <t>snmp-server host &lt;A.B.C.D | X:X::X:X&gt;  trap version &lt;v1 | v2c&gt; [community WORD] [port &lt;UDP port&gt;] [vrf &lt;VRF_NAME&gt;]</t>
    </r>
    <r>
      <rPr>
        <sz val="11"/>
        <color rgb="FF006096"/>
        <rFont val="Roboto Condensed"/>
      </rPr>
      <t xml:space="preserve">
</t>
    </r>
    <r>
      <rPr>
        <sz val="11"/>
        <color rgb="FF000000"/>
        <rFont val="Calibri"/>
      </rPr>
      <t xml:space="preserve">
</t>
    </r>
    <r>
      <rPr>
        <sz val="11"/>
        <color rgb="FF000000"/>
        <rFont val="Calibri"/>
      </rPr>
      <t>Configure SNMPv3 trap</t>
    </r>
    <r>
      <rPr>
        <sz val="11"/>
        <color rgb="FF000000"/>
        <rFont val="Calibri"/>
      </rPr>
      <t xml:space="preserve">
</t>
    </r>
    <r>
      <rPr>
        <sz val="11"/>
        <color rgb="FF000000"/>
        <rFont val="Calibri"/>
      </rPr>
      <t>This command is used to configure the trap receivers to which the SNMP agent can send SNMPv3 trap notifications.</t>
    </r>
    <r>
      <rPr>
        <sz val="11"/>
        <color rgb="FF000000"/>
        <rFont val="Calibri"/>
      </rPr>
      <t xml:space="preserve">
</t>
    </r>
    <r>
      <rPr>
        <sz val="11"/>
        <color rgb="FF006096"/>
        <rFont val="Roboto Condensed"/>
      </rPr>
      <t>snmp-server host &lt;A.B.C.D | X:X::X:X&gt;  &lt;trap | inform&gt; version v3 user &lt;WORD&gt; [port &lt;UDP port&gt;] [vrf &lt;VRF_NAME&gt;]</t>
    </r>
    <r>
      <rPr>
        <sz val="11"/>
        <color rgb="FF006096"/>
        <rFont val="Roboto Condensed"/>
      </rPr>
      <t xml:space="preserve">
</t>
    </r>
    <r>
      <rPr>
        <sz val="11"/>
        <color rgb="FF000000"/>
        <rFont val="Calibri"/>
      </rPr>
      <t xml:space="preserve">
</t>
    </r>
    <r>
      <rPr>
        <sz val="11"/>
        <color rgb="FF000000"/>
        <rFont val="Calibri"/>
      </rPr>
      <t>To enable specific snmp trap -</t>
    </r>
    <r>
      <rPr>
        <sz val="11"/>
        <color rgb="FF000000"/>
        <rFont val="Calibri"/>
      </rPr>
      <t xml:space="preserve">
</t>
    </r>
    <r>
      <rPr>
        <sz val="11"/>
        <color rgb="FF006096"/>
        <rFont val="Roboto Condensed"/>
      </rPr>
      <t>switch(config)# snmp-server trap</t>
    </r>
    <r>
      <rPr>
        <sz val="11"/>
        <color rgb="FF006096"/>
        <rFont val="Roboto Condensed"/>
      </rPr>
      <t xml:space="preserve">
</t>
    </r>
    <r>
      <rPr>
        <sz val="11"/>
        <color rgb="FF006096"/>
        <rFont val="Roboto Condensed"/>
      </rPr>
      <t xml:space="preserve">  aaa-server-reachability-status  Enable SNMP trap for AAA server reachability</t>
    </r>
    <r>
      <rPr>
        <sz val="11"/>
        <color rgb="FF006096"/>
        <rFont val="Roboto Condensed"/>
      </rPr>
      <t xml:space="preserve">
</t>
    </r>
    <r>
      <rPr>
        <sz val="11"/>
        <color rgb="FF006096"/>
        <rFont val="Roboto Condensed"/>
      </rPr>
      <t xml:space="preserve">                                  status</t>
    </r>
    <r>
      <rPr>
        <sz val="11"/>
        <color rgb="FF006096"/>
        <rFont val="Roboto Condensed"/>
      </rPr>
      <t xml:space="preserve">
</t>
    </r>
    <r>
      <rPr>
        <sz val="11"/>
        <color rgb="FF006096"/>
        <rFont val="Roboto Condensed"/>
      </rPr>
      <t xml:space="preserve">  configuration-changes           Enable configuration changes traps</t>
    </r>
    <r>
      <rPr>
        <sz val="11"/>
        <color rgb="FF006096"/>
        <rFont val="Roboto Condensed"/>
      </rPr>
      <t xml:space="preserve">
</t>
    </r>
    <r>
      <rPr>
        <sz val="11"/>
        <color rgb="FF006096"/>
        <rFont val="Roboto Condensed"/>
      </rPr>
      <t xml:space="preserve">  cpu-utilization                 Enable high CPU utilization traps</t>
    </r>
    <r>
      <rPr>
        <sz val="11"/>
        <color rgb="FF006096"/>
        <rFont val="Roboto Condensed"/>
      </rPr>
      <t xml:space="preserve">
</t>
    </r>
    <r>
      <rPr>
        <sz val="11"/>
        <color rgb="FF006096"/>
        <rFont val="Roboto Condensed"/>
      </rPr>
      <t xml:space="preserve">  link-status                     Enable link status traps for all physical</t>
    </r>
    <r>
      <rPr>
        <sz val="11"/>
        <color rgb="FF006096"/>
        <rFont val="Roboto Condensed"/>
      </rPr>
      <t xml:space="preserve">
</t>
    </r>
    <r>
      <rPr>
        <sz val="11"/>
        <color rgb="FF006096"/>
        <rFont val="Roboto Condensed"/>
      </rPr>
      <t xml:space="preserve">                                  interfaces</t>
    </r>
    <r>
      <rPr>
        <sz val="11"/>
        <color rgb="FF006096"/>
        <rFont val="Roboto Condensed"/>
      </rPr>
      <t xml:space="preserve">
</t>
    </r>
    <r>
      <rPr>
        <sz val="11"/>
        <color rgb="FF006096"/>
        <rFont val="Roboto Condensed"/>
      </rPr>
      <t xml:space="preserve">  mac-notify                      Enable MAC table change notification traps</t>
    </r>
    <r>
      <rPr>
        <sz val="11"/>
        <color rgb="FF006096"/>
        <rFont val="Roboto Condensed"/>
      </rPr>
      <t xml:space="preserve">
</t>
    </r>
    <r>
      <rPr>
        <sz val="11"/>
        <color rgb="FF006096"/>
        <rFont val="Roboto Condensed"/>
      </rPr>
      <t xml:space="preserve">  memory-utilization              Enable high memory utilization traps</t>
    </r>
    <r>
      <rPr>
        <sz val="11"/>
        <color rgb="FF006096"/>
        <rFont val="Roboto Condensed"/>
      </rPr>
      <t xml:space="preserve">
</t>
    </r>
    <r>
      <rPr>
        <sz val="11"/>
        <color rgb="FF006096"/>
        <rFont val="Roboto Condensed"/>
      </rPr>
      <t xml:space="preserve">  module                          Enable module event traps</t>
    </r>
    <r>
      <rPr>
        <sz val="11"/>
        <color rgb="FF006096"/>
        <rFont val="Roboto Condensed"/>
      </rPr>
      <t xml:space="preserve">
</t>
    </r>
    <r>
      <rPr>
        <sz val="11"/>
        <color rgb="FF006096"/>
        <rFont val="Roboto Condensed"/>
      </rPr>
      <t xml:space="preserve">  port-security                   Enable port-security violation traps.</t>
    </r>
    <r>
      <rPr>
        <sz val="11"/>
        <color rgb="FF006096"/>
        <rFont val="Roboto Condensed"/>
      </rPr>
      <t xml:space="preserve">
</t>
    </r>
    <r>
      <rPr>
        <sz val="11"/>
        <color rgb="FF006096"/>
        <rFont val="Roboto Condensed"/>
      </rPr>
      <t xml:space="preserve">                                  (Default: enable)</t>
    </r>
    <r>
      <rPr>
        <sz val="11"/>
        <color rgb="FF006096"/>
        <rFont val="Roboto Condensed"/>
      </rPr>
      <t xml:space="preserve">
</t>
    </r>
    <r>
      <rPr>
        <sz val="11"/>
        <color rgb="FF006096"/>
        <rFont val="Roboto Condensed"/>
      </rPr>
      <t xml:space="preserve">  rmon-events                     Enable RMON event traps</t>
    </r>
    <r>
      <rPr>
        <sz val="11"/>
        <color rgb="FF006096"/>
        <rFont val="Roboto Condensed"/>
      </rPr>
      <t xml:space="preserve">
</t>
    </r>
    <r>
      <rPr>
        <sz val="11"/>
        <color rgb="FF006096"/>
        <rFont val="Roboto Condensed"/>
      </rPr>
      <t xml:space="preserve">  snmp                            Enable snmp traps</t>
    </r>
    <r>
      <rPr>
        <sz val="11"/>
        <color rgb="FF006096"/>
        <rFont val="Roboto Condensed"/>
      </rPr>
      <t xml:space="preserve">
</t>
    </r>
  </si>
  <si>
    <r>
      <rPr>
        <sz val="11"/>
        <color rgb="FF000000"/>
        <rFont val="Calibri"/>
      </rPr>
      <t>Configuring SNMP (Simple Network Management Protocol) traps in AOS-CX switches enables proactive monitoring and management capabilities within the network infrastructure. SNMP traps act as automated notifications that are sent from the switches to a designated management system whenever specific events or thresholds occur, such as high cpu utilization, port status changes, or aaa server unreachability. This ensures real-time visibility into the health and performance of the switches. AOS-CX switches support multiple SNMP traps, which are either enabled by default or through configuration.</t>
    </r>
  </si>
  <si>
    <r>
      <rPr>
        <sz val="11"/>
        <color rgb="FF000000"/>
        <rFont val="Calibri"/>
      </rPr>
      <t>Configuring SNMP traps in AOS-CX switches enables proactive issue detection, reducing downtime and improving response times.</t>
    </r>
  </si>
  <si>
    <r>
      <rPr>
        <sz val="11"/>
        <color rgb="FF000000"/>
        <rFont val="Calibri"/>
      </rPr>
      <t>To view the list of snmp traps enabled  -</t>
    </r>
    <r>
      <rPr>
        <sz val="11"/>
        <color rgb="FF000000"/>
        <rFont val="Calibri"/>
      </rPr>
      <t xml:space="preserve">
</t>
    </r>
    <r>
      <rPr>
        <sz val="11"/>
        <color rgb="FF006096"/>
        <rFont val="Roboto Condensed"/>
      </rPr>
      <t>switch# show run | in trap</t>
    </r>
    <r>
      <rPr>
        <sz val="11"/>
        <color rgb="FF006096"/>
        <rFont val="Roboto Condensed"/>
      </rPr>
      <t xml:space="preserve">
</t>
    </r>
  </si>
  <si>
    <r>
      <rPr>
        <sz val="11"/>
        <color rgb="FF000000"/>
        <rFont val="Calibri"/>
      </rPr>
      <t>List of snmp traps enabled by default -</t>
    </r>
    <r>
      <rPr>
        <sz val="11"/>
        <color rgb="FF000000"/>
        <rFont val="Calibri"/>
      </rPr>
      <t xml:space="preserve">
</t>
    </r>
    <r>
      <rPr>
        <sz val="11"/>
        <color rgb="FF000000"/>
        <rFont val="Calibri"/>
      </rPr>
      <t>6300# show run all | in "snmp-server trap"snmp-server trap rmon-eventssnmp-server trap cpu-utilizationsnmp-server trap memory-utilizationsnmp-server trap port-securityno snmp-server trap configuration-changesno snmp-server trap aaa-server-reachability-statusno snmp-server trap mac-notifysnmp-server trap modulesnmp-server trap link-status ifmibsnmp-server trap link-status rmon</t>
    </r>
  </si>
  <si>
    <t>Remote AAA Servers</t>
  </si>
  <si>
    <t>1.5.1.1</t>
  </si>
  <si>
    <r>
      <rPr>
        <sz val="11"/>
        <rFont val="Calibri"/>
      </rPr>
      <t>Radius Server Configuration</t>
    </r>
  </si>
  <si>
    <r>
      <rPr>
        <sz val="11"/>
        <color rgb="FF000000"/>
        <rFont val="Calibri"/>
      </rPr>
      <t>To Configure RADIUS Server -</t>
    </r>
    <r>
      <rPr>
        <sz val="11"/>
        <color rgb="FF000000"/>
        <rFont val="Calibri"/>
      </rPr>
      <t xml:space="preserve">
</t>
    </r>
    <r>
      <rPr>
        <sz val="11"/>
        <color rgb="FF006096"/>
        <rFont val="Roboto Condensed"/>
      </rPr>
      <t>switch(config)# radius-server host {&lt;FQDN&gt; | &lt;IPV4&gt; | &lt;IPV6&gt;} [key [plaintext &lt;PASSKEY&gt; | ciphertext &lt;PASSKEY&gt;]] [vrf &lt;VRF-NAME&gt;]</t>
    </r>
    <r>
      <rPr>
        <sz val="11"/>
        <color rgb="FF006096"/>
        <rFont val="Roboto Condensed"/>
      </rPr>
      <t xml:space="preserve">
</t>
    </r>
    <r>
      <rPr>
        <sz val="11"/>
        <color rgb="FF000000"/>
        <rFont val="Calibri"/>
      </rPr>
      <t xml:space="preserve">
</t>
    </r>
    <r>
      <rPr>
        <sz val="11"/>
        <color rgb="FF000000"/>
        <rFont val="Calibri"/>
      </rPr>
      <t>To Associate RADIUS Server to the group -</t>
    </r>
    <r>
      <rPr>
        <sz val="11"/>
        <color rgb="FF000000"/>
        <rFont val="Calibri"/>
      </rPr>
      <t xml:space="preserve">
</t>
    </r>
    <r>
      <rPr>
        <sz val="11"/>
        <color rgb="FF006096"/>
        <rFont val="Roboto Condensed"/>
      </rPr>
      <t>switch(config)# aaa group server radius &lt;group-name&gt;</t>
    </r>
    <r>
      <rPr>
        <sz val="11"/>
        <color rgb="FF006096"/>
        <rFont val="Roboto Condensed"/>
      </rPr>
      <t xml:space="preserve">
</t>
    </r>
    <r>
      <rPr>
        <sz val="11"/>
        <color rgb="FF006096"/>
        <rFont val="Roboto Condensed"/>
      </rPr>
      <t>switch(config-sg) # server &lt;FQDN | IPv4 | IPv6&gt; vrf &lt;vrf&gt;</t>
    </r>
    <r>
      <rPr>
        <sz val="11"/>
        <color rgb="FF006096"/>
        <rFont val="Roboto Condensed"/>
      </rPr>
      <t xml:space="preserve">
</t>
    </r>
    <r>
      <rPr>
        <sz val="11"/>
        <color rgb="FF006096"/>
        <rFont val="Roboto Condensed"/>
      </rPr>
      <t>switch(config-sg) # exit</t>
    </r>
    <r>
      <rPr>
        <sz val="11"/>
        <color rgb="FF006096"/>
        <rFont val="Roboto Condensed"/>
      </rPr>
      <t xml:space="preserve">
</t>
    </r>
  </si>
  <si>
    <r>
      <rPr>
        <sz val="11"/>
        <color rgb="FF000000"/>
        <rFont val="Calibri"/>
      </rPr>
      <t>Remote AAA with RADIUS provides the following for your Aruba CX switch:</t>
    </r>
    <r>
      <rPr>
        <sz val="11"/>
        <color rgb="FF000000"/>
        <rFont val="Calibri"/>
      </rPr>
      <t xml:space="preserve">
</t>
    </r>
    <r>
      <rPr>
        <sz val="11"/>
        <color rgb="FF000000"/>
        <rFont val="Calibri"/>
      </rPr>
      <t>- Authentication using remote RADIUS AAA servers.</t>
    </r>
    <r>
      <rPr>
        <sz val="11"/>
        <color rgb="FF000000"/>
        <rFont val="Calibri"/>
      </rPr>
      <t xml:space="preserve">
</t>
    </r>
    <r>
      <rPr>
        <sz val="11"/>
        <color rgb="FF000000"/>
        <rFont val="Calibri"/>
      </rPr>
      <t>- Command authorization is not supported by RADIUS servers, however, user-defined local usergroups can be configured with command-authorization rules, providing locally configured per commandauthorization for members of such groups. See User-defined user groups .In the switch default state (without user-defined local groups), basic role-based authorization isavailable with the three built-in roles (administrators, operators, auditors).</t>
    </r>
    <r>
      <rPr>
        <sz val="11"/>
        <color rgb="FF000000"/>
        <rFont val="Calibri"/>
      </rPr>
      <t xml:space="preserve">
</t>
    </r>
    <r>
      <rPr>
        <sz val="11"/>
        <color rgb="FF000000"/>
        <rFont val="Calibri"/>
      </rPr>
      <t>- Transmission of locally collected accounting information to remote RADIUS servers.</t>
    </r>
  </si>
  <si>
    <r>
      <rPr>
        <sz val="11"/>
        <color rgb="FF000000"/>
        <rFont val="Calibri"/>
      </rPr>
      <t>Implementing RADIUS SERVER for AAA, enhances security by minimizing the attack surface and ensuring compliance with industry standards for authentication.</t>
    </r>
  </si>
  <si>
    <r>
      <rPr>
        <sz val="11"/>
        <color rgb="FF000000"/>
        <rFont val="Calibri"/>
      </rPr>
      <t>To view the radius-server configuration -</t>
    </r>
    <r>
      <rPr>
        <sz val="11"/>
        <color rgb="FF000000"/>
        <rFont val="Calibri"/>
      </rPr>
      <t xml:space="preserve">
</t>
    </r>
    <r>
      <rPr>
        <sz val="11"/>
        <color rgb="FF006096"/>
        <rFont val="Roboto Condensed"/>
      </rPr>
      <t>switch# show radius-server detail</t>
    </r>
    <r>
      <rPr>
        <sz val="11"/>
        <color rgb="FF006096"/>
        <rFont val="Roboto Condensed"/>
      </rPr>
      <t xml:space="preserve">
</t>
    </r>
    <r>
      <rPr>
        <sz val="11"/>
        <color rgb="FF000000"/>
        <rFont val="Calibri"/>
      </rPr>
      <t xml:space="preserve">
</t>
    </r>
    <r>
      <rPr>
        <sz val="11"/>
        <color rgb="FF000000"/>
        <rFont val="Calibri"/>
      </rPr>
      <t>Sample output -</t>
    </r>
    <r>
      <rPr>
        <sz val="11"/>
        <color rgb="FF000000"/>
        <rFont val="Calibri"/>
      </rPr>
      <t xml:space="preserve">
</t>
    </r>
    <r>
      <rPr>
        <sz val="11"/>
        <color rgb="FF006096"/>
        <rFont val="Roboto Condensed"/>
      </rPr>
      <t xml:space="preserve">
</t>
    </r>
    <r>
      <rPr>
        <sz val="11"/>
        <color rgb="FF006096"/>
        <rFont val="Roboto Condensed"/>
      </rPr>
      <t>switch# show radius-server detail</t>
    </r>
    <r>
      <rPr>
        <sz val="11"/>
        <color rgb="FF006096"/>
        <rFont val="Roboto Condensed"/>
      </rPr>
      <t xml:space="preserve">
</t>
    </r>
    <r>
      <rPr>
        <sz val="11"/>
        <color rgb="FF006096"/>
        <rFont val="Roboto Condensed"/>
      </rPr>
      <t>******* Global RADIUS Configuration *******</t>
    </r>
    <r>
      <rPr>
        <sz val="11"/>
        <color rgb="FF006096"/>
        <rFont val="Roboto Condensed"/>
      </rPr>
      <t xml:space="preserve">
</t>
    </r>
    <r>
      <rPr>
        <sz val="11"/>
        <color rgb="FF006096"/>
        <rFont val="Roboto Condensed"/>
      </rPr>
      <t>Shared-Secret                  : None</t>
    </r>
    <r>
      <rPr>
        <sz val="11"/>
        <color rgb="FF006096"/>
        <rFont val="Roboto Condensed"/>
      </rPr>
      <t xml:space="preserve">
</t>
    </r>
    <r>
      <rPr>
        <sz val="11"/>
        <color rgb="FF006096"/>
        <rFont val="Roboto Condensed"/>
      </rPr>
      <t>Timeout                        : 5 seconds</t>
    </r>
    <r>
      <rPr>
        <sz val="11"/>
        <color rgb="FF006096"/>
        <rFont val="Roboto Condensed"/>
      </rPr>
      <t xml:space="preserve">
</t>
    </r>
    <r>
      <rPr>
        <sz val="11"/>
        <color rgb="FF006096"/>
        <rFont val="Roboto Condensed"/>
      </rPr>
      <t>Auth-Type                      : pap</t>
    </r>
    <r>
      <rPr>
        <sz val="11"/>
        <color rgb="FF006096"/>
        <rFont val="Roboto Condensed"/>
      </rPr>
      <t xml:space="preserve">
</t>
    </r>
    <r>
      <rPr>
        <sz val="11"/>
        <color rgb="FF006096"/>
        <rFont val="Roboto Condensed"/>
      </rPr>
      <t>Retries                        : 1</t>
    </r>
    <r>
      <rPr>
        <sz val="11"/>
        <color rgb="FF006096"/>
        <rFont val="Roboto Condensed"/>
      </rPr>
      <t xml:space="preserve">
</t>
    </r>
    <r>
      <rPr>
        <sz val="11"/>
        <color rgb="FF006096"/>
        <rFont val="Roboto Condensed"/>
      </rPr>
      <t>DNS Query Mode                 : Backoff</t>
    </r>
    <r>
      <rPr>
        <sz val="11"/>
        <color rgb="FF006096"/>
        <rFont val="Roboto Condensed"/>
      </rPr>
      <t xml:space="preserve">
</t>
    </r>
    <r>
      <rPr>
        <sz val="11"/>
        <color rgb="FF006096"/>
        <rFont val="Roboto Condensed"/>
      </rPr>
      <t>DNS Refresh Interval           : 300 seconds</t>
    </r>
    <r>
      <rPr>
        <sz val="11"/>
        <color rgb="FF006096"/>
        <rFont val="Roboto Condensed"/>
      </rPr>
      <t xml:space="preserve">
</t>
    </r>
    <r>
      <rPr>
        <sz val="11"/>
        <color rgb="FF006096"/>
        <rFont val="Roboto Condensed"/>
      </rPr>
      <t>Initial TLS Connection Timeout : 30 seconds</t>
    </r>
    <r>
      <rPr>
        <sz val="11"/>
        <color rgb="FF006096"/>
        <rFont val="Roboto Condensed"/>
      </rPr>
      <t xml:space="preserve">
</t>
    </r>
    <r>
      <rPr>
        <sz val="11"/>
        <color rgb="FF006096"/>
        <rFont val="Roboto Condensed"/>
      </rPr>
      <t>TLS Timeout                    : 5 seconds</t>
    </r>
    <r>
      <rPr>
        <sz val="11"/>
        <color rgb="FF006096"/>
        <rFont val="Roboto Condensed"/>
      </rPr>
      <t xml:space="preserve">
</t>
    </r>
    <r>
      <rPr>
        <sz val="11"/>
        <color rgb="FF006096"/>
        <rFont val="Roboto Condensed"/>
      </rPr>
      <t>Tracking Time Interval         : 300 seconds</t>
    </r>
    <r>
      <rPr>
        <sz val="11"/>
        <color rgb="FF006096"/>
        <rFont val="Roboto Condensed"/>
      </rPr>
      <t xml:space="preserve">
</t>
    </r>
    <r>
      <rPr>
        <sz val="11"/>
        <color rgb="FF006096"/>
        <rFont val="Roboto Condensed"/>
      </rPr>
      <t>Tracking Retries               : 1</t>
    </r>
    <r>
      <rPr>
        <sz val="11"/>
        <color rgb="FF006096"/>
        <rFont val="Roboto Condensed"/>
      </rPr>
      <t xml:space="preserve">
</t>
    </r>
    <r>
      <rPr>
        <sz val="11"/>
        <color rgb="FF006096"/>
        <rFont val="Roboto Condensed"/>
      </rPr>
      <t>Tracking User-name             : radius-tracking-user</t>
    </r>
    <r>
      <rPr>
        <sz val="11"/>
        <color rgb="FF006096"/>
        <rFont val="Roboto Condensed"/>
      </rPr>
      <t xml:space="preserve">
</t>
    </r>
    <r>
      <rPr>
        <sz val="11"/>
        <color rgb="FF006096"/>
        <rFont val="Roboto Condensed"/>
      </rPr>
      <t>Tracking Password              : None</t>
    </r>
    <r>
      <rPr>
        <sz val="11"/>
        <color rgb="FF006096"/>
        <rFont val="Roboto Condensed"/>
      </rPr>
      <t xml:space="preserve">
</t>
    </r>
    <r>
      <rPr>
        <sz val="11"/>
        <color rgb="FF006096"/>
        <rFont val="Roboto Condensed"/>
      </rPr>
      <t>Status-Server Time Interval    : 300 seconds</t>
    </r>
    <r>
      <rPr>
        <sz val="11"/>
        <color rgb="FF006096"/>
        <rFont val="Roboto Condensed"/>
      </rPr>
      <t xml:space="preserve">
</t>
    </r>
    <r>
      <rPr>
        <sz val="11"/>
        <color rgb="FF006096"/>
        <rFont val="Roboto Condensed"/>
      </rPr>
      <t>Number of Servers              : 2</t>
    </r>
    <r>
      <rPr>
        <sz val="11"/>
        <color rgb="FF006096"/>
        <rFont val="Roboto Condensed"/>
      </rPr>
      <t xml:space="preserve">
</t>
    </r>
    <r>
      <rPr>
        <sz val="11"/>
        <color rgb="FF006096"/>
        <rFont val="Roboto Condensed"/>
      </rPr>
      <t>AAA Server Status Trap         : Disabled</t>
    </r>
    <r>
      <rPr>
        <sz val="11"/>
        <color rgb="FF006096"/>
        <rFont val="Roboto Condensed"/>
      </rPr>
      <t xml:space="preserve">
</t>
    </r>
    <r>
      <rPr>
        <sz val="11"/>
        <color rgb="FF006096"/>
        <rFont val="Roboto Condensed"/>
      </rPr>
      <t>****** RADIUS Server Information ******</t>
    </r>
    <r>
      <rPr>
        <sz val="11"/>
        <color rgb="FF006096"/>
        <rFont val="Roboto Condensed"/>
      </rPr>
      <t xml:space="preserve">
</t>
    </r>
    <r>
      <rPr>
        <sz val="11"/>
        <color rgb="FF006096"/>
        <rFont val="Roboto Condensed"/>
      </rPr>
      <t>Server-Name                     : 10.80.2.202</t>
    </r>
    <r>
      <rPr>
        <sz val="11"/>
        <color rgb="FF006096"/>
        <rFont val="Roboto Condensed"/>
      </rPr>
      <t xml:space="preserve">
</t>
    </r>
    <r>
      <rPr>
        <sz val="11"/>
        <color rgb="FF006096"/>
        <rFont val="Roboto Condensed"/>
      </rPr>
      <t>Auth-Port                       : 1812</t>
    </r>
    <r>
      <rPr>
        <sz val="11"/>
        <color rgb="FF006096"/>
        <rFont val="Roboto Condensed"/>
      </rPr>
      <t xml:space="preserve">
</t>
    </r>
    <r>
      <rPr>
        <sz val="11"/>
        <color rgb="FF006096"/>
        <rFont val="Roboto Condensed"/>
      </rPr>
      <t>Accounting-Port                 : 1813</t>
    </r>
    <r>
      <rPr>
        <sz val="11"/>
        <color rgb="FF006096"/>
        <rFont val="Roboto Condensed"/>
      </rPr>
      <t xml:space="preserve">
</t>
    </r>
    <r>
      <rPr>
        <sz val="11"/>
        <color rgb="FF006096"/>
        <rFont val="Roboto Condensed"/>
      </rPr>
      <t>VRF                             : mgmt</t>
    </r>
    <r>
      <rPr>
        <sz val="11"/>
        <color rgb="FF006096"/>
        <rFont val="Roboto Condensed"/>
      </rPr>
      <t xml:space="preserve">
</t>
    </r>
    <r>
      <rPr>
        <sz val="11"/>
        <color rgb="FF006096"/>
        <rFont val="Roboto Condensed"/>
      </rPr>
      <t>TLS Enabled                     : No</t>
    </r>
    <r>
      <rPr>
        <sz val="11"/>
        <color rgb="FF006096"/>
        <rFont val="Roboto Condensed"/>
      </rPr>
      <t xml:space="preserve">
</t>
    </r>
    <r>
      <rPr>
        <sz val="11"/>
        <color rgb="FF006096"/>
        <rFont val="Roboto Condensed"/>
      </rPr>
      <t>Shared-Secret                   : AQBapedFhD6rT4Rh+Y8zhVPtwqDtliodV6pmWjR4Lq6riruQCAAAAIDyC2NzNtyu</t>
    </r>
    <r>
      <rPr>
        <sz val="11"/>
        <color rgb="FF006096"/>
        <rFont val="Roboto Condensed"/>
      </rPr>
      <t xml:space="preserve">
</t>
    </r>
    <r>
      <rPr>
        <sz val="11"/>
        <color rgb="FF006096"/>
        <rFont val="Roboto Condensed"/>
      </rPr>
      <t>Timeout                         : 5 seconds</t>
    </r>
    <r>
      <rPr>
        <sz val="11"/>
        <color rgb="FF006096"/>
        <rFont val="Roboto Condensed"/>
      </rPr>
      <t xml:space="preserve">
</t>
    </r>
    <r>
      <rPr>
        <sz val="11"/>
        <color rgb="FF006096"/>
        <rFont val="Roboto Condensed"/>
      </rPr>
      <t>Retries                         : 1</t>
    </r>
    <r>
      <rPr>
        <sz val="11"/>
        <color rgb="FF006096"/>
        <rFont val="Roboto Condensed"/>
      </rPr>
      <t xml:space="preserve">
</t>
    </r>
    <r>
      <rPr>
        <sz val="11"/>
        <color rgb="FF006096"/>
        <rFont val="Roboto Condensed"/>
      </rPr>
      <t>Auth-Type                       : pap</t>
    </r>
    <r>
      <rPr>
        <sz val="11"/>
        <color rgb="FF006096"/>
        <rFont val="Roboto Condensed"/>
      </rPr>
      <t xml:space="preserve">
</t>
    </r>
    <r>
      <rPr>
        <sz val="11"/>
        <color rgb="FF006096"/>
        <rFont val="Roboto Condensed"/>
      </rPr>
      <t>Msg-Authenticator-Check         : disabled</t>
    </r>
    <r>
      <rPr>
        <sz val="11"/>
        <color rgb="FF006096"/>
        <rFont val="Roboto Condensed"/>
      </rPr>
      <t xml:space="preserve">
</t>
    </r>
    <r>
      <rPr>
        <sz val="11"/>
        <color rgb="FF006096"/>
        <rFont val="Roboto Condensed"/>
      </rPr>
      <t>Server-Group:Priority           : radius:1</t>
    </r>
    <r>
      <rPr>
        <sz val="11"/>
        <color rgb="FF006096"/>
        <rFont val="Roboto Condensed"/>
      </rPr>
      <t xml:space="preserve">
</t>
    </r>
    <r>
      <rPr>
        <sz val="11"/>
        <color rgb="FF006096"/>
        <rFont val="Roboto Condensed"/>
      </rPr>
      <t>ClearPass-Username              :</t>
    </r>
    <r>
      <rPr>
        <sz val="11"/>
        <color rgb="FF006096"/>
        <rFont val="Roboto Condensed"/>
      </rPr>
      <t xml:space="preserve">
</t>
    </r>
    <r>
      <rPr>
        <sz val="11"/>
        <color rgb="FF006096"/>
        <rFont val="Roboto Condensed"/>
      </rPr>
      <t>ClearPass-Password              : None</t>
    </r>
    <r>
      <rPr>
        <sz val="11"/>
        <color rgb="FF006096"/>
        <rFont val="Roboto Condensed"/>
      </rPr>
      <t xml:space="preserve">
</t>
    </r>
    <r>
      <rPr>
        <sz val="11"/>
        <color rgb="FF006096"/>
        <rFont val="Roboto Condensed"/>
      </rPr>
      <t>Tracking                        : disabled</t>
    </r>
    <r>
      <rPr>
        <sz val="11"/>
        <color rgb="FF006096"/>
        <rFont val="Roboto Condensed"/>
      </rPr>
      <t xml:space="preserve">
</t>
    </r>
    <r>
      <rPr>
        <sz val="11"/>
        <color rgb="FF006096"/>
        <rFont val="Roboto Condensed"/>
      </rPr>
      <t>Tracking-Mode                   : any</t>
    </r>
    <r>
      <rPr>
        <sz val="11"/>
        <color rgb="FF006096"/>
        <rFont val="Roboto Condensed"/>
      </rPr>
      <t xml:space="preserve">
</t>
    </r>
    <r>
      <rPr>
        <sz val="11"/>
        <color rgb="FF006096"/>
        <rFont val="Roboto Condensed"/>
      </rPr>
      <t>Reachability-Status             : unknown</t>
    </r>
    <r>
      <rPr>
        <sz val="11"/>
        <color rgb="FF006096"/>
        <rFont val="Roboto Condensed"/>
      </rPr>
      <t xml:space="preserve">
</t>
    </r>
    <r>
      <rPr>
        <sz val="11"/>
        <color rgb="FF006096"/>
        <rFont val="Roboto Condensed"/>
      </rPr>
      <t>Tracking-Last-Attempted         : N/A</t>
    </r>
    <r>
      <rPr>
        <sz val="11"/>
        <color rgb="FF006096"/>
        <rFont val="Roboto Condensed"/>
      </rPr>
      <t xml:space="preserve">
</t>
    </r>
    <r>
      <rPr>
        <sz val="11"/>
        <color rgb="FF006096"/>
        <rFont val="Roboto Condensed"/>
      </rPr>
      <t>Next-Tracking-Request           : N/A</t>
    </r>
    <r>
      <rPr>
        <sz val="11"/>
        <color rgb="FF006096"/>
        <rFont val="Roboto Condensed"/>
      </rPr>
      <t xml:space="preserve">
</t>
    </r>
    <r>
      <rPr>
        <sz val="11"/>
        <color rgb="FF000000"/>
        <rFont val="Calibri"/>
      </rPr>
      <t>To view the aaa group configuration -</t>
    </r>
    <r>
      <rPr>
        <sz val="11"/>
        <color rgb="FF000000"/>
        <rFont val="Calibri"/>
      </rPr>
      <t xml:space="preserve">
</t>
    </r>
    <r>
      <rPr>
        <sz val="11"/>
        <color rgb="FF006096"/>
        <rFont val="Roboto Condensed"/>
      </rPr>
      <t>switch# show aaa server-groups radius</t>
    </r>
    <r>
      <rPr>
        <sz val="11"/>
        <color rgb="FF006096"/>
        <rFont val="Roboto Condensed"/>
      </rPr>
      <t xml:space="preserve">
</t>
    </r>
    <r>
      <rPr>
        <sz val="11"/>
        <color rgb="FF000000"/>
        <rFont val="Calibri"/>
      </rPr>
      <t xml:space="preserve">
</t>
    </r>
    <r>
      <rPr>
        <sz val="11"/>
        <color rgb="FF000000"/>
        <rFont val="Calibri"/>
      </rPr>
      <t>Sample output -</t>
    </r>
    <r>
      <rPr>
        <sz val="11"/>
        <color rgb="FF000000"/>
        <rFont val="Calibri"/>
      </rPr>
      <t xml:space="preserve">
</t>
    </r>
    <r>
      <rPr>
        <sz val="11"/>
        <color rgb="FF006096"/>
        <rFont val="Roboto Condensed"/>
      </rPr>
      <t>switch# show aaa server-groups radius</t>
    </r>
    <r>
      <rPr>
        <sz val="11"/>
        <color rgb="FF006096"/>
        <rFont val="Roboto Condensed"/>
      </rPr>
      <t xml:space="preserve">
</t>
    </r>
    <r>
      <rPr>
        <sz val="11"/>
        <color rgb="FF006096"/>
        <rFont val="Roboto Condensed"/>
      </rPr>
      <t>******* AAA Mechanism RADIUS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GROUP NAME  | SERVER NAME     | TLS  | PORT | VRF | PRIORITY</t>
    </r>
    <r>
      <rPr>
        <sz val="11"/>
        <color rgb="FF006096"/>
        <rFont val="Roboto Condensed"/>
      </rPr>
      <t xml:space="preserve">
</t>
    </r>
    <r>
      <rPr>
        <sz val="11"/>
        <color rgb="FF006096"/>
        <rFont val="Roboto Condensed"/>
      </rPr>
      <t>radius1     | radius1.lab.net |      | 1812 | mgmt | 1</t>
    </r>
    <r>
      <rPr>
        <sz val="11"/>
        <color rgb="FF006096"/>
        <rFont val="Roboto Condensed"/>
      </rPr>
      <t xml:space="preserve">
</t>
    </r>
  </si>
  <si>
    <t>1.5.1.2</t>
  </si>
  <si>
    <r>
      <rPr>
        <sz val="11"/>
        <rFont val="Calibri"/>
      </rPr>
      <t>TACACS Server Configuration</t>
    </r>
  </si>
  <si>
    <r>
      <rPr>
        <sz val="11"/>
        <color rgb="FF000000"/>
        <rFont val="Calibri"/>
      </rPr>
      <t>To Configure TACACS+ Server -</t>
    </r>
    <r>
      <rPr>
        <sz val="11"/>
        <color rgb="FF000000"/>
        <rFont val="Calibri"/>
      </rPr>
      <t xml:space="preserve">
</t>
    </r>
    <r>
      <rPr>
        <sz val="11"/>
        <color rgb="FF006096"/>
        <rFont val="Roboto Condensed"/>
      </rPr>
      <t>switch(config)# tacacs-server host {&lt;FQDN&gt; | &lt;IPV4&gt; | &lt;IPV6&gt;} [key [plaintext &lt;PASSKEY&gt; | ciphertext &lt;PASSKEY&gt;]] [vrf &lt;VRF-NAME&gt;]</t>
    </r>
    <r>
      <rPr>
        <sz val="11"/>
        <color rgb="FF006096"/>
        <rFont val="Roboto Condensed"/>
      </rPr>
      <t xml:space="preserve">
</t>
    </r>
    <r>
      <rPr>
        <sz val="11"/>
        <color rgb="FF000000"/>
        <rFont val="Calibri"/>
      </rPr>
      <t xml:space="preserve">
</t>
    </r>
    <r>
      <rPr>
        <sz val="11"/>
        <color rgb="FF000000"/>
        <rFont val="Calibri"/>
      </rPr>
      <t>To Associate TACACS+ Server to the group -</t>
    </r>
    <r>
      <rPr>
        <sz val="11"/>
        <color rgb="FF000000"/>
        <rFont val="Calibri"/>
      </rPr>
      <t xml:space="preserve">
</t>
    </r>
    <r>
      <rPr>
        <sz val="11"/>
        <color rgb="FF006096"/>
        <rFont val="Roboto Condensed"/>
      </rPr>
      <t>switch(config)# aaa group server tacacs &lt;group-name&gt;</t>
    </r>
    <r>
      <rPr>
        <sz val="11"/>
        <color rgb="FF006096"/>
        <rFont val="Roboto Condensed"/>
      </rPr>
      <t xml:space="preserve">
</t>
    </r>
    <r>
      <rPr>
        <sz val="11"/>
        <color rgb="FF006096"/>
        <rFont val="Roboto Condensed"/>
      </rPr>
      <t>switch(config-sg) # server &lt;FQDN | IPv4 | IPv6&gt; vrf &lt;vrf&gt;</t>
    </r>
    <r>
      <rPr>
        <sz val="11"/>
        <color rgb="FF006096"/>
        <rFont val="Roboto Condensed"/>
      </rPr>
      <t xml:space="preserve">
</t>
    </r>
    <r>
      <rPr>
        <sz val="11"/>
        <color rgb="FF006096"/>
        <rFont val="Roboto Condensed"/>
      </rPr>
      <t>switch(config-sg) # exit</t>
    </r>
    <r>
      <rPr>
        <sz val="11"/>
        <color rgb="FF006096"/>
        <rFont val="Roboto Condensed"/>
      </rPr>
      <t xml:space="preserve">
</t>
    </r>
  </si>
  <si>
    <r>
      <rPr>
        <sz val="11"/>
        <color rgb="FF000000"/>
        <rFont val="Calibri"/>
      </rPr>
      <t>TACACS+ is a centralized authentication, authorization, and accounting protocol that provides granular control over user access and command-level authorization for AOS-CX switches. It separates authentication, authorization, and accounting processes for enhanced flexibility.</t>
    </r>
  </si>
  <si>
    <r>
      <rPr>
        <sz val="11"/>
        <color rgb="FF000000"/>
        <rFont val="Calibri"/>
      </rPr>
      <t>Implementing TACACS+ ensures improved security and centralized control, reducing the risk of unauthorized access or misconfiguration. It simplifies user management and audit trails, enhancing operational efficiency and compliance.</t>
    </r>
  </si>
  <si>
    <r>
      <rPr>
        <sz val="11"/>
        <color rgb="FF000000"/>
        <rFont val="Calibri"/>
      </rPr>
      <t>To view the tacacs-server configuration -</t>
    </r>
    <r>
      <rPr>
        <sz val="11"/>
        <color rgb="FF000000"/>
        <rFont val="Calibri"/>
      </rPr>
      <t xml:space="preserve">
</t>
    </r>
    <r>
      <rPr>
        <sz val="11"/>
        <color rgb="FF006096"/>
        <rFont val="Roboto Condensed"/>
      </rPr>
      <t>switch# show tacacs-server detail</t>
    </r>
    <r>
      <rPr>
        <sz val="11"/>
        <color rgb="FF006096"/>
        <rFont val="Roboto Condensed"/>
      </rPr>
      <t xml:space="preserve">
</t>
    </r>
    <r>
      <rPr>
        <sz val="11"/>
        <color rgb="FF000000"/>
        <rFont val="Calibri"/>
      </rPr>
      <t xml:space="preserve">
</t>
    </r>
    <r>
      <rPr>
        <sz val="11"/>
        <color rgb="FF000000"/>
        <rFont val="Calibri"/>
      </rPr>
      <t>Sample output -</t>
    </r>
    <r>
      <rPr>
        <sz val="11"/>
        <color rgb="FF000000"/>
        <rFont val="Calibri"/>
      </rPr>
      <t xml:space="preserve">
</t>
    </r>
    <r>
      <rPr>
        <sz val="11"/>
        <color rgb="FF006096"/>
        <rFont val="Roboto Condensed"/>
      </rPr>
      <t xml:space="preserve">
</t>
    </r>
    <r>
      <rPr>
        <sz val="11"/>
        <color rgb="FF006096"/>
        <rFont val="Roboto Condensed"/>
      </rPr>
      <t>switch# show tacacs-server detail</t>
    </r>
    <r>
      <rPr>
        <sz val="11"/>
        <color rgb="FF006096"/>
        <rFont val="Roboto Condensed"/>
      </rPr>
      <t xml:space="preserve">
</t>
    </r>
    <r>
      <rPr>
        <sz val="11"/>
        <color rgb="FF006096"/>
        <rFont val="Roboto Condensed"/>
      </rPr>
      <t>******* Global TACACS+ Configuration *******</t>
    </r>
    <r>
      <rPr>
        <sz val="11"/>
        <color rgb="FF006096"/>
        <rFont val="Roboto Condensed"/>
      </rPr>
      <t xml:space="preserve">
</t>
    </r>
    <r>
      <rPr>
        <sz val="11"/>
        <color rgb="FF006096"/>
        <rFont val="Roboto Condensed"/>
      </rPr>
      <t>Shared-Secret: AQBapb+HsdpqV1Q3CPCBMQTG8ekK1cA+CyD0RvfbeA8BEgikCgAAAJOwZSNzA2SWrLA=</t>
    </r>
    <r>
      <rPr>
        <sz val="11"/>
        <color rgb="FF006096"/>
        <rFont val="Roboto Condensed"/>
      </rPr>
      <t xml:space="preserve">
</t>
    </r>
    <r>
      <rPr>
        <sz val="11"/>
        <color rgb="FF006096"/>
        <rFont val="Roboto Condensed"/>
      </rPr>
      <t>Timeout: 5 seconds</t>
    </r>
    <r>
      <rPr>
        <sz val="11"/>
        <color rgb="FF006096"/>
        <rFont val="Roboto Condensed"/>
      </rPr>
      <t xml:space="preserve">
</t>
    </r>
    <r>
      <rPr>
        <sz val="11"/>
        <color rgb="FF006096"/>
        <rFont val="Roboto Condensed"/>
      </rPr>
      <t>Auth-Type: pap</t>
    </r>
    <r>
      <rPr>
        <sz val="11"/>
        <color rgb="FF006096"/>
        <rFont val="Roboto Condensed"/>
      </rPr>
      <t xml:space="preserve">
</t>
    </r>
    <r>
      <rPr>
        <sz val="11"/>
        <color rgb="FF006096"/>
        <rFont val="Roboto Condensed"/>
      </rPr>
      <t>Tracking Time Interval: 300 seconds</t>
    </r>
    <r>
      <rPr>
        <sz val="11"/>
        <color rgb="FF006096"/>
        <rFont val="Roboto Condensed"/>
      </rPr>
      <t xml:space="preserve">
</t>
    </r>
    <r>
      <rPr>
        <sz val="11"/>
        <color rgb="FF006096"/>
        <rFont val="Roboto Condensed"/>
      </rPr>
      <t>Tracking User-name: tacacs-tracking-user</t>
    </r>
    <r>
      <rPr>
        <sz val="11"/>
        <color rgb="FF006096"/>
        <rFont val="Roboto Condensed"/>
      </rPr>
      <t xml:space="preserve">
</t>
    </r>
    <r>
      <rPr>
        <sz val="11"/>
        <color rgb="FF006096"/>
        <rFont val="Roboto Condensed"/>
      </rPr>
      <t>Tracking Password: None</t>
    </r>
    <r>
      <rPr>
        <sz val="11"/>
        <color rgb="FF006096"/>
        <rFont val="Roboto Condensed"/>
      </rPr>
      <t xml:space="preserve">
</t>
    </r>
    <r>
      <rPr>
        <sz val="11"/>
        <color rgb="FF006096"/>
        <rFont val="Roboto Condensed"/>
      </rPr>
      <t>Number of Servers: 1</t>
    </r>
    <r>
      <rPr>
        <sz val="11"/>
        <color rgb="FF006096"/>
        <rFont val="Roboto Condensed"/>
      </rPr>
      <t xml:space="preserve">
</t>
    </r>
    <r>
      <rPr>
        <sz val="11"/>
        <color rgb="FF006096"/>
        <rFont val="Roboto Condensed"/>
      </rPr>
      <t>****** TACACS+ Server Information ******</t>
    </r>
    <r>
      <rPr>
        <sz val="11"/>
        <color rgb="FF006096"/>
        <rFont val="Roboto Condensed"/>
      </rPr>
      <t xml:space="preserve">
</t>
    </r>
    <r>
      <rPr>
        <sz val="11"/>
        <color rgb="FF006096"/>
        <rFont val="Roboto Condensed"/>
      </rPr>
      <t>Server-Name              : 1.1.1.1</t>
    </r>
    <r>
      <rPr>
        <sz val="11"/>
        <color rgb="FF006096"/>
        <rFont val="Roboto Condensed"/>
      </rPr>
      <t xml:space="preserve">
</t>
    </r>
    <r>
      <rPr>
        <sz val="11"/>
        <color rgb="FF006096"/>
        <rFont val="Roboto Condensed"/>
      </rPr>
      <t>Auth-Port                : 49</t>
    </r>
    <r>
      <rPr>
        <sz val="11"/>
        <color rgb="FF006096"/>
        <rFont val="Roboto Condensed"/>
      </rPr>
      <t xml:space="preserve">
</t>
    </r>
    <r>
      <rPr>
        <sz val="11"/>
        <color rgb="FF006096"/>
        <rFont val="Roboto Condensed"/>
      </rPr>
      <t>VRF                      : mgmt</t>
    </r>
    <r>
      <rPr>
        <sz val="11"/>
        <color rgb="FF006096"/>
        <rFont val="Roboto Condensed"/>
      </rPr>
      <t xml:space="preserve">
</t>
    </r>
    <r>
      <rPr>
        <sz val="11"/>
        <color rgb="FF006096"/>
        <rFont val="Roboto Condensed"/>
      </rPr>
      <t>Shared-Secret            : AQBapfiTREwB7yUKCdmOMxMD26T0fQoXfJbtj9j2AUxlGn6eCAAAAF2MkfMTojqX</t>
    </r>
    <r>
      <rPr>
        <sz val="11"/>
        <color rgb="FF006096"/>
        <rFont val="Roboto Condensed"/>
      </rPr>
      <t xml:space="preserve">
</t>
    </r>
    <r>
      <rPr>
        <sz val="11"/>
        <color rgb="FF006096"/>
        <rFont val="Roboto Condensed"/>
      </rPr>
      <t>Timeout                  : 5 seconds</t>
    </r>
    <r>
      <rPr>
        <sz val="11"/>
        <color rgb="FF006096"/>
        <rFont val="Roboto Condensed"/>
      </rPr>
      <t xml:space="preserve">
</t>
    </r>
    <r>
      <rPr>
        <sz val="11"/>
        <color rgb="FF006096"/>
        <rFont val="Roboto Condensed"/>
      </rPr>
      <t>Auth-Type                : pap</t>
    </r>
    <r>
      <rPr>
        <sz val="11"/>
        <color rgb="FF006096"/>
        <rFont val="Roboto Condensed"/>
      </rPr>
      <t xml:space="preserve">
</t>
    </r>
    <r>
      <rPr>
        <sz val="11"/>
        <color rgb="FF006096"/>
        <rFont val="Roboto Condensed"/>
      </rPr>
      <t>Server-Group             : tacacs</t>
    </r>
    <r>
      <rPr>
        <sz val="11"/>
        <color rgb="FF006096"/>
        <rFont val="Roboto Condensed"/>
      </rPr>
      <t xml:space="preserve">
</t>
    </r>
    <r>
      <rPr>
        <sz val="11"/>
        <color rgb="FF006096"/>
        <rFont val="Roboto Condensed"/>
      </rPr>
      <t>Default-Priority         : 1</t>
    </r>
    <r>
      <rPr>
        <sz val="11"/>
        <color rgb="FF006096"/>
        <rFont val="Roboto Condensed"/>
      </rPr>
      <t xml:space="preserve">
</t>
    </r>
    <r>
      <rPr>
        <sz val="11"/>
        <color rgb="FF006096"/>
        <rFont val="Roboto Condensed"/>
      </rPr>
      <t>Tracking                 : disabled</t>
    </r>
    <r>
      <rPr>
        <sz val="11"/>
        <color rgb="FF006096"/>
        <rFont val="Roboto Condensed"/>
      </rPr>
      <t xml:space="preserve">
</t>
    </r>
    <r>
      <rPr>
        <sz val="11"/>
        <color rgb="FF006096"/>
        <rFont val="Roboto Condensed"/>
      </rPr>
      <t>Reachability-Status      : N/A</t>
    </r>
    <r>
      <rPr>
        <sz val="11"/>
        <color rgb="FF006096"/>
        <rFont val="Roboto Condensed"/>
      </rPr>
      <t xml:space="preserve">
</t>
    </r>
    <r>
      <rPr>
        <sz val="11"/>
        <color rgb="FF000000"/>
        <rFont val="Calibri"/>
      </rPr>
      <t>To view the aaa group configuration -</t>
    </r>
    <r>
      <rPr>
        <sz val="11"/>
        <color rgb="FF000000"/>
        <rFont val="Calibri"/>
      </rPr>
      <t xml:space="preserve">
</t>
    </r>
    <r>
      <rPr>
        <sz val="11"/>
        <color rgb="FF006096"/>
        <rFont val="Roboto Condensed"/>
      </rPr>
      <t>switch# show aaa server-groups tacacs</t>
    </r>
    <r>
      <rPr>
        <sz val="11"/>
        <color rgb="FF006096"/>
        <rFont val="Roboto Condensed"/>
      </rPr>
      <t xml:space="preserve">
</t>
    </r>
    <r>
      <rPr>
        <sz val="11"/>
        <color rgb="FF000000"/>
        <rFont val="Calibri"/>
      </rPr>
      <t xml:space="preserve">
</t>
    </r>
    <r>
      <rPr>
        <sz val="11"/>
        <color rgb="FF000000"/>
        <rFont val="Calibri"/>
      </rPr>
      <t>Sample output -</t>
    </r>
    <r>
      <rPr>
        <sz val="11"/>
        <color rgb="FF000000"/>
        <rFont val="Calibri"/>
      </rPr>
      <t xml:space="preserve">
</t>
    </r>
    <r>
      <rPr>
        <sz val="11"/>
        <color rgb="FF006096"/>
        <rFont val="Roboto Condensed"/>
      </rPr>
      <t>switch# show aaa server-groups tacacs</t>
    </r>
    <r>
      <rPr>
        <sz val="11"/>
        <color rgb="FF006096"/>
        <rFont val="Roboto Condensed"/>
      </rPr>
      <t xml:space="preserve">
</t>
    </r>
    <r>
      <rPr>
        <sz val="11"/>
        <color rgb="FF006096"/>
        <rFont val="Roboto Condensed"/>
      </rPr>
      <t>******* AAA Mechanism TACACS+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GROUP NAME  | SERVER NAME     | PORT | VRF                 | PRIORITY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tacacs      | 20.1.1.10       | 49   | default             | 1</t>
    </r>
    <r>
      <rPr>
        <sz val="11"/>
        <color rgb="FF006096"/>
        <rFont val="Roboto Condensed"/>
      </rPr>
      <t xml:space="preserve">
</t>
    </r>
  </si>
  <si>
    <t>1.5.1.3</t>
  </si>
  <si>
    <r>
      <rPr>
        <sz val="11"/>
        <rFont val="Calibri"/>
      </rPr>
      <t>RadSec Server Configuration</t>
    </r>
  </si>
  <si>
    <r>
      <rPr>
        <sz val="11"/>
        <color rgb="FF000000"/>
        <rFont val="Calibri"/>
      </rPr>
      <t>Prerequisite for TLS - The RadSec connection between the switch and RadSec server requires TLS with mutual authentication. The switch and RadSec servers exchange digital certificates as a part of TLS mutual authentication. Also, RadSec mandates validating server certificates SAN/CN while establishing connections.</t>
    </r>
    <r>
      <rPr>
        <sz val="11"/>
        <color rgb="FF000000"/>
        <rFont val="Calibri"/>
      </rPr>
      <t xml:space="preserve">
</t>
    </r>
    <r>
      <rPr>
        <sz val="11"/>
        <color rgb="FF000000"/>
        <rFont val="Calibri"/>
      </rPr>
      <t>To associate the Leaf Certificate for RadSec -</t>
    </r>
    <r>
      <rPr>
        <sz val="11"/>
        <color rgb="FF000000"/>
        <rFont val="Calibri"/>
      </rPr>
      <t xml:space="preserve">
</t>
    </r>
    <r>
      <rPr>
        <sz val="11"/>
        <color rgb="FF006096"/>
        <rFont val="Roboto Condensed"/>
      </rPr>
      <t>switch(config)# crypto pki application radsec-client certificate &lt;certificate-name&gt;</t>
    </r>
    <r>
      <rPr>
        <sz val="11"/>
        <color rgb="FF006096"/>
        <rFont val="Roboto Condensed"/>
      </rPr>
      <t xml:space="preserve">
</t>
    </r>
    <r>
      <rPr>
        <sz val="11"/>
        <color rgb="FF000000"/>
        <rFont val="Calibri"/>
      </rPr>
      <t xml:space="preserve">
</t>
    </r>
    <r>
      <rPr>
        <sz val="11"/>
        <color rgb="FF000000"/>
        <rFont val="Calibri"/>
      </rPr>
      <t>To Configure RadSec Server -</t>
    </r>
    <r>
      <rPr>
        <sz val="11"/>
        <color rgb="FF000000"/>
        <rFont val="Calibri"/>
      </rPr>
      <t xml:space="preserve">
</t>
    </r>
    <r>
      <rPr>
        <sz val="11"/>
        <color rgb="FF006096"/>
        <rFont val="Roboto Condensed"/>
      </rPr>
      <t>switch(config)# radius-server host {&lt;FQDN&gt; | &lt;IPV4&gt; | &lt;IPV6&gt;} tls [vrf &lt;VRF-NAME&gt;]</t>
    </r>
    <r>
      <rPr>
        <sz val="11"/>
        <color rgb="FF006096"/>
        <rFont val="Roboto Condensed"/>
      </rPr>
      <t xml:space="preserve">
</t>
    </r>
    <r>
      <rPr>
        <sz val="11"/>
        <color rgb="FF000000"/>
        <rFont val="Calibri"/>
      </rPr>
      <t xml:space="preserve">
</t>
    </r>
    <r>
      <rPr>
        <sz val="11"/>
        <color rgb="FF000000"/>
        <rFont val="Calibri"/>
      </rPr>
      <t>To Associate RadSec Server to the group -</t>
    </r>
    <r>
      <rPr>
        <sz val="11"/>
        <color rgb="FF000000"/>
        <rFont val="Calibri"/>
      </rPr>
      <t xml:space="preserve">
</t>
    </r>
    <r>
      <rPr>
        <sz val="11"/>
        <color rgb="FF006096"/>
        <rFont val="Roboto Condensed"/>
      </rPr>
      <t>switch(config)# aaa group server radius &lt;group-name&gt;</t>
    </r>
    <r>
      <rPr>
        <sz val="11"/>
        <color rgb="FF006096"/>
        <rFont val="Roboto Condensed"/>
      </rPr>
      <t xml:space="preserve">
</t>
    </r>
    <r>
      <rPr>
        <sz val="11"/>
        <color rgb="FF006096"/>
        <rFont val="Roboto Condensed"/>
      </rPr>
      <t>switch(config-sg) # server &lt;FQDN | IPv4 | IPv6&gt; tls vrf &lt;vrf&gt;</t>
    </r>
    <r>
      <rPr>
        <sz val="11"/>
        <color rgb="FF006096"/>
        <rFont val="Roboto Condensed"/>
      </rPr>
      <t xml:space="preserve">
</t>
    </r>
    <r>
      <rPr>
        <sz val="11"/>
        <color rgb="FF006096"/>
        <rFont val="Roboto Condensed"/>
      </rPr>
      <t>switch(config-sg) # exit</t>
    </r>
    <r>
      <rPr>
        <sz val="11"/>
        <color rgb="FF006096"/>
        <rFont val="Roboto Condensed"/>
      </rPr>
      <t xml:space="preserve">
</t>
    </r>
  </si>
  <si>
    <r>
      <rPr>
        <sz val="11"/>
        <color rgb="FF000000"/>
        <rFont val="Calibri"/>
      </rPr>
      <t>RadSec Server: RadSec (RADIUS over TLS) is a secure extension of RADIUS that encrypts RADIUS communication using TLS. It provides secure authentication, authorization (through RBAC) and accounting for AOS-CX switches over untrusted networks like the WANs.</t>
    </r>
  </si>
  <si>
    <r>
      <rPr>
        <sz val="11"/>
        <color rgb="FF000000"/>
        <rFont val="Calibri"/>
      </rPr>
      <t>Deploying RadSec improves data security by ensuring all authentication traffic is encrypted, reducing the risk of interception or tampering. It is especially beneficial in distributed networks with remote sites. However, it may require additional certificate configurations, increasing operational complexity.</t>
    </r>
  </si>
  <si>
    <r>
      <rPr>
        <sz val="11"/>
        <color rgb="FF000000"/>
        <rFont val="Calibri"/>
      </rPr>
      <t>To view the radius-server configuration -</t>
    </r>
    <r>
      <rPr>
        <sz val="11"/>
        <color rgb="FF000000"/>
        <rFont val="Calibri"/>
      </rPr>
      <t xml:space="preserve">
</t>
    </r>
    <r>
      <rPr>
        <sz val="11"/>
        <color rgb="FF006096"/>
        <rFont val="Roboto Condensed"/>
      </rPr>
      <t>switch# show radius-server detail</t>
    </r>
    <r>
      <rPr>
        <sz val="11"/>
        <color rgb="FF006096"/>
        <rFont val="Roboto Condensed"/>
      </rPr>
      <t xml:space="preserve">
</t>
    </r>
    <r>
      <rPr>
        <sz val="11"/>
        <color rgb="FF000000"/>
        <rFont val="Calibri"/>
      </rPr>
      <t xml:space="preserve">
</t>
    </r>
    <r>
      <rPr>
        <sz val="11"/>
        <color rgb="FF000000"/>
        <rFont val="Calibri"/>
      </rPr>
      <t>Sample output -</t>
    </r>
    <r>
      <rPr>
        <sz val="11"/>
        <color rgb="FF000000"/>
        <rFont val="Calibri"/>
      </rPr>
      <t xml:space="preserve">
</t>
    </r>
    <r>
      <rPr>
        <sz val="11"/>
        <color rgb="FF006096"/>
        <rFont val="Roboto Condensed"/>
      </rPr>
      <t xml:space="preserve">
</t>
    </r>
    <r>
      <rPr>
        <sz val="11"/>
        <color rgb="FF006096"/>
        <rFont val="Roboto Condensed"/>
      </rPr>
      <t>switch# show radius-server detail</t>
    </r>
    <r>
      <rPr>
        <sz val="11"/>
        <color rgb="FF006096"/>
        <rFont val="Roboto Condensed"/>
      </rPr>
      <t xml:space="preserve">
</t>
    </r>
    <r>
      <rPr>
        <sz val="11"/>
        <color rgb="FF006096"/>
        <rFont val="Roboto Condensed"/>
      </rPr>
      <t>******* Global RADIUS Configuration *******</t>
    </r>
    <r>
      <rPr>
        <sz val="11"/>
        <color rgb="FF006096"/>
        <rFont val="Roboto Condensed"/>
      </rPr>
      <t xml:space="preserve">
</t>
    </r>
    <r>
      <rPr>
        <sz val="11"/>
        <color rgb="FF006096"/>
        <rFont val="Roboto Condensed"/>
      </rPr>
      <t>Shared-Secret                  : None</t>
    </r>
    <r>
      <rPr>
        <sz val="11"/>
        <color rgb="FF006096"/>
        <rFont val="Roboto Condensed"/>
      </rPr>
      <t xml:space="preserve">
</t>
    </r>
    <r>
      <rPr>
        <sz val="11"/>
        <color rgb="FF006096"/>
        <rFont val="Roboto Condensed"/>
      </rPr>
      <t>Timeout                        : 5 seconds</t>
    </r>
    <r>
      <rPr>
        <sz val="11"/>
        <color rgb="FF006096"/>
        <rFont val="Roboto Condensed"/>
      </rPr>
      <t xml:space="preserve">
</t>
    </r>
    <r>
      <rPr>
        <sz val="11"/>
        <color rgb="FF006096"/>
        <rFont val="Roboto Condensed"/>
      </rPr>
      <t>Auth-Type                      : pap</t>
    </r>
    <r>
      <rPr>
        <sz val="11"/>
        <color rgb="FF006096"/>
        <rFont val="Roboto Condensed"/>
      </rPr>
      <t xml:space="preserve">
</t>
    </r>
    <r>
      <rPr>
        <sz val="11"/>
        <color rgb="FF006096"/>
        <rFont val="Roboto Condensed"/>
      </rPr>
      <t>Retries                        : 1</t>
    </r>
    <r>
      <rPr>
        <sz val="11"/>
        <color rgb="FF006096"/>
        <rFont val="Roboto Condensed"/>
      </rPr>
      <t xml:space="preserve">
</t>
    </r>
    <r>
      <rPr>
        <sz val="11"/>
        <color rgb="FF006096"/>
        <rFont val="Roboto Condensed"/>
      </rPr>
      <t>DNS Query Mode                 : Backoff</t>
    </r>
    <r>
      <rPr>
        <sz val="11"/>
        <color rgb="FF006096"/>
        <rFont val="Roboto Condensed"/>
      </rPr>
      <t xml:space="preserve">
</t>
    </r>
    <r>
      <rPr>
        <sz val="11"/>
        <color rgb="FF006096"/>
        <rFont val="Roboto Condensed"/>
      </rPr>
      <t>DNS Refresh Interval           : 300 seconds</t>
    </r>
    <r>
      <rPr>
        <sz val="11"/>
        <color rgb="FF006096"/>
        <rFont val="Roboto Condensed"/>
      </rPr>
      <t xml:space="preserve">
</t>
    </r>
    <r>
      <rPr>
        <sz val="11"/>
        <color rgb="FF006096"/>
        <rFont val="Roboto Condensed"/>
      </rPr>
      <t>Initial TLS Connection Timeout : 30 seconds</t>
    </r>
    <r>
      <rPr>
        <sz val="11"/>
        <color rgb="FF006096"/>
        <rFont val="Roboto Condensed"/>
      </rPr>
      <t xml:space="preserve">
</t>
    </r>
    <r>
      <rPr>
        <sz val="11"/>
        <color rgb="FF006096"/>
        <rFont val="Roboto Condensed"/>
      </rPr>
      <t>TLS Timeout                    : 5 seconds</t>
    </r>
    <r>
      <rPr>
        <sz val="11"/>
        <color rgb="FF006096"/>
        <rFont val="Roboto Condensed"/>
      </rPr>
      <t xml:space="preserve">
</t>
    </r>
    <r>
      <rPr>
        <sz val="11"/>
        <color rgb="FF006096"/>
        <rFont val="Roboto Condensed"/>
      </rPr>
      <t>Tracking Time Interval         : 300 seconds</t>
    </r>
    <r>
      <rPr>
        <sz val="11"/>
        <color rgb="FF006096"/>
        <rFont val="Roboto Condensed"/>
      </rPr>
      <t xml:space="preserve">
</t>
    </r>
    <r>
      <rPr>
        <sz val="11"/>
        <color rgb="FF006096"/>
        <rFont val="Roboto Condensed"/>
      </rPr>
      <t>Tracking Retries               : 1</t>
    </r>
    <r>
      <rPr>
        <sz val="11"/>
        <color rgb="FF006096"/>
        <rFont val="Roboto Condensed"/>
      </rPr>
      <t xml:space="preserve">
</t>
    </r>
    <r>
      <rPr>
        <sz val="11"/>
        <color rgb="FF006096"/>
        <rFont val="Roboto Condensed"/>
      </rPr>
      <t>Tracking User-name             : radius-tracking-user</t>
    </r>
    <r>
      <rPr>
        <sz val="11"/>
        <color rgb="FF006096"/>
        <rFont val="Roboto Condensed"/>
      </rPr>
      <t xml:space="preserve">
</t>
    </r>
    <r>
      <rPr>
        <sz val="11"/>
        <color rgb="FF006096"/>
        <rFont val="Roboto Condensed"/>
      </rPr>
      <t>Tracking Password              : None</t>
    </r>
    <r>
      <rPr>
        <sz val="11"/>
        <color rgb="FF006096"/>
        <rFont val="Roboto Condensed"/>
      </rPr>
      <t xml:space="preserve">
</t>
    </r>
    <r>
      <rPr>
        <sz val="11"/>
        <color rgb="FF006096"/>
        <rFont val="Roboto Condensed"/>
      </rPr>
      <t>Status-Server Time Interval    : 300 seconds</t>
    </r>
    <r>
      <rPr>
        <sz val="11"/>
        <color rgb="FF006096"/>
        <rFont val="Roboto Condensed"/>
      </rPr>
      <t xml:space="preserve">
</t>
    </r>
    <r>
      <rPr>
        <sz val="11"/>
        <color rgb="FF006096"/>
        <rFont val="Roboto Condensed"/>
      </rPr>
      <t>Number of Servers              : 2</t>
    </r>
    <r>
      <rPr>
        <sz val="11"/>
        <color rgb="FF006096"/>
        <rFont val="Roboto Condensed"/>
      </rPr>
      <t xml:space="preserve">
</t>
    </r>
    <r>
      <rPr>
        <sz val="11"/>
        <color rgb="FF006096"/>
        <rFont val="Roboto Condensed"/>
      </rPr>
      <t>AAA Server Status Trap         : Disabled</t>
    </r>
    <r>
      <rPr>
        <sz val="11"/>
        <color rgb="FF006096"/>
        <rFont val="Roboto Condensed"/>
      </rPr>
      <t xml:space="preserve">
</t>
    </r>
    <r>
      <rPr>
        <sz val="11"/>
        <color rgb="FF006096"/>
        <rFont val="Roboto Condensed"/>
      </rPr>
      <t>****** RADIUS Server Information ******</t>
    </r>
    <r>
      <rPr>
        <sz val="11"/>
        <color rgb="FF006096"/>
        <rFont val="Roboto Condensed"/>
      </rPr>
      <t xml:space="preserve">
</t>
    </r>
    <r>
      <rPr>
        <sz val="11"/>
        <color rgb="FF006096"/>
        <rFont val="Roboto Condensed"/>
      </rPr>
      <t>Server-Name                     : radius1.lab.net</t>
    </r>
    <r>
      <rPr>
        <sz val="11"/>
        <color rgb="FF006096"/>
        <rFont val="Roboto Condensed"/>
      </rPr>
      <t xml:space="preserve">
</t>
    </r>
    <r>
      <rPr>
        <sz val="11"/>
        <color rgb="FF006096"/>
        <rFont val="Roboto Condensed"/>
      </rPr>
      <t>Auth-Port                       : 2083</t>
    </r>
    <r>
      <rPr>
        <sz val="11"/>
        <color rgb="FF006096"/>
        <rFont val="Roboto Condensed"/>
      </rPr>
      <t xml:space="preserve">
</t>
    </r>
    <r>
      <rPr>
        <sz val="11"/>
        <color rgb="FF006096"/>
        <rFont val="Roboto Condensed"/>
      </rPr>
      <t>Accounting-Port                 : 2083</t>
    </r>
    <r>
      <rPr>
        <sz val="11"/>
        <color rgb="FF006096"/>
        <rFont val="Roboto Condensed"/>
      </rPr>
      <t xml:space="preserve">
</t>
    </r>
    <r>
      <rPr>
        <sz val="11"/>
        <color rgb="FF006096"/>
        <rFont val="Roboto Condensed"/>
      </rPr>
      <t>VRF                             : default</t>
    </r>
    <r>
      <rPr>
        <sz val="11"/>
        <color rgb="FF006096"/>
        <rFont val="Roboto Condensed"/>
      </rPr>
      <t xml:space="preserve">
</t>
    </r>
    <r>
      <rPr>
        <sz val="11"/>
        <color rgb="FF006096"/>
        <rFont val="Roboto Condensed"/>
      </rPr>
      <t>TLS Enabled                     : Yes</t>
    </r>
    <r>
      <rPr>
        <sz val="11"/>
        <color rgb="FF006096"/>
        <rFont val="Roboto Condensed"/>
      </rPr>
      <t xml:space="preserve">
</t>
    </r>
    <r>
      <rPr>
        <sz val="11"/>
        <color rgb="FF006096"/>
        <rFont val="Roboto Condensed"/>
      </rPr>
      <t>TLS Connection Status           : tls_connection_established</t>
    </r>
    <r>
      <rPr>
        <sz val="11"/>
        <color rgb="FF006096"/>
        <rFont val="Roboto Condensed"/>
      </rPr>
      <t xml:space="preserve">
</t>
    </r>
    <r>
      <rPr>
        <sz val="11"/>
        <color rgb="FF006096"/>
        <rFont val="Roboto Condensed"/>
      </rPr>
      <t>Initial TLS Connection Timeout  : 30 seconds</t>
    </r>
    <r>
      <rPr>
        <sz val="11"/>
        <color rgb="FF006096"/>
        <rFont val="Roboto Condensed"/>
      </rPr>
      <t xml:space="preserve">
</t>
    </r>
    <r>
      <rPr>
        <sz val="11"/>
        <color rgb="FF006096"/>
        <rFont val="Roboto Condensed"/>
      </rPr>
      <t>Timeout                         : 5 seconds</t>
    </r>
    <r>
      <rPr>
        <sz val="11"/>
        <color rgb="FF006096"/>
        <rFont val="Roboto Condensed"/>
      </rPr>
      <t xml:space="preserve">
</t>
    </r>
    <r>
      <rPr>
        <sz val="11"/>
        <color rgb="FF006096"/>
        <rFont val="Roboto Condensed"/>
      </rPr>
      <t>Auth-Type                       : pap</t>
    </r>
    <r>
      <rPr>
        <sz val="11"/>
        <color rgb="FF006096"/>
        <rFont val="Roboto Condensed"/>
      </rPr>
      <t xml:space="preserve">
</t>
    </r>
    <r>
      <rPr>
        <sz val="11"/>
        <color rgb="FF006096"/>
        <rFont val="Roboto Condensed"/>
      </rPr>
      <t>Server-Group:Priority           : radius:2</t>
    </r>
    <r>
      <rPr>
        <sz val="11"/>
        <color rgb="FF006096"/>
        <rFont val="Roboto Condensed"/>
      </rPr>
      <t xml:space="preserve">
</t>
    </r>
    <r>
      <rPr>
        <sz val="11"/>
        <color rgb="FF006096"/>
        <rFont val="Roboto Condensed"/>
      </rPr>
      <t>ClearPass-Username              :</t>
    </r>
    <r>
      <rPr>
        <sz val="11"/>
        <color rgb="FF006096"/>
        <rFont val="Roboto Condensed"/>
      </rPr>
      <t xml:space="preserve">
</t>
    </r>
    <r>
      <rPr>
        <sz val="11"/>
        <color rgb="FF006096"/>
        <rFont val="Roboto Condensed"/>
      </rPr>
      <t>ClearPass-Password              : None</t>
    </r>
    <r>
      <rPr>
        <sz val="11"/>
        <color rgb="FF006096"/>
        <rFont val="Roboto Condensed"/>
      </rPr>
      <t xml:space="preserve">
</t>
    </r>
    <r>
      <rPr>
        <sz val="11"/>
        <color rgb="FF006096"/>
        <rFont val="Roboto Condensed"/>
      </rPr>
      <t>Tracking                        : disabled</t>
    </r>
    <r>
      <rPr>
        <sz val="11"/>
        <color rgb="FF006096"/>
        <rFont val="Roboto Condensed"/>
      </rPr>
      <t xml:space="preserve">
</t>
    </r>
    <r>
      <rPr>
        <sz val="11"/>
        <color rgb="FF006096"/>
        <rFont val="Roboto Condensed"/>
      </rPr>
      <t>Tracking-Mode                   : any</t>
    </r>
    <r>
      <rPr>
        <sz val="11"/>
        <color rgb="FF006096"/>
        <rFont val="Roboto Condensed"/>
      </rPr>
      <t xml:space="preserve">
</t>
    </r>
    <r>
      <rPr>
        <sz val="11"/>
        <color rgb="FF006096"/>
        <rFont val="Roboto Condensed"/>
      </rPr>
      <t>Tracking-Method                 : access-request</t>
    </r>
    <r>
      <rPr>
        <sz val="11"/>
        <color rgb="FF006096"/>
        <rFont val="Roboto Condensed"/>
      </rPr>
      <t xml:space="preserve">
</t>
    </r>
    <r>
      <rPr>
        <sz val="11"/>
        <color rgb="FF006096"/>
        <rFont val="Roboto Condensed"/>
      </rPr>
      <t>Reachability-Status             : unknown</t>
    </r>
    <r>
      <rPr>
        <sz val="11"/>
        <color rgb="FF006096"/>
        <rFont val="Roboto Condensed"/>
      </rPr>
      <t xml:space="preserve">
</t>
    </r>
    <r>
      <rPr>
        <sz val="11"/>
        <color rgb="FF006096"/>
        <rFont val="Roboto Condensed"/>
      </rPr>
      <t>Tracking-Last-Attempted         : N/A</t>
    </r>
    <r>
      <rPr>
        <sz val="11"/>
        <color rgb="FF006096"/>
        <rFont val="Roboto Condensed"/>
      </rPr>
      <t xml:space="preserve">
</t>
    </r>
    <r>
      <rPr>
        <sz val="11"/>
        <color rgb="FF006096"/>
        <rFont val="Roboto Condensed"/>
      </rPr>
      <t>Next-Tracking-Request           : N/A</t>
    </r>
    <r>
      <rPr>
        <sz val="11"/>
        <color rgb="FF006096"/>
        <rFont val="Roboto Condensed"/>
      </rPr>
      <t xml:space="preserve">
</t>
    </r>
    <r>
      <rPr>
        <sz val="11"/>
        <color rgb="FF006096"/>
        <rFont val="Roboto Condensed"/>
      </rPr>
      <t>Port-Access Session             : status-server</t>
    </r>
    <r>
      <rPr>
        <sz val="11"/>
        <color rgb="FF006096"/>
        <rFont val="Roboto Condensed"/>
      </rPr>
      <t xml:space="preserve">
</t>
    </r>
    <r>
      <rPr>
        <sz val="11"/>
        <color rgb="FF000000"/>
        <rFont val="Calibri"/>
      </rPr>
      <t>To view the aaa group configuration -</t>
    </r>
    <r>
      <rPr>
        <sz val="11"/>
        <color rgb="FF000000"/>
        <rFont val="Calibri"/>
      </rPr>
      <t xml:space="preserve">
</t>
    </r>
    <r>
      <rPr>
        <sz val="11"/>
        <color rgb="FF006096"/>
        <rFont val="Roboto Condensed"/>
      </rPr>
      <t>switch# show aaa server-groups radius</t>
    </r>
    <r>
      <rPr>
        <sz val="11"/>
        <color rgb="FF006096"/>
        <rFont val="Roboto Condensed"/>
      </rPr>
      <t xml:space="preserve">
</t>
    </r>
    <r>
      <rPr>
        <sz val="11"/>
        <color rgb="FF000000"/>
        <rFont val="Calibri"/>
      </rPr>
      <t xml:space="preserve">
</t>
    </r>
    <r>
      <rPr>
        <sz val="11"/>
        <color rgb="FF000000"/>
        <rFont val="Calibri"/>
      </rPr>
      <t>Sample output -</t>
    </r>
    <r>
      <rPr>
        <sz val="11"/>
        <color rgb="FF000000"/>
        <rFont val="Calibri"/>
      </rPr>
      <t xml:space="preserve">
</t>
    </r>
    <r>
      <rPr>
        <sz val="11"/>
        <color rgb="FF006096"/>
        <rFont val="Roboto Condensed"/>
      </rPr>
      <t>switch# show aaa server-groups radius</t>
    </r>
    <r>
      <rPr>
        <sz val="11"/>
        <color rgb="FF006096"/>
        <rFont val="Roboto Condensed"/>
      </rPr>
      <t xml:space="preserve">
</t>
    </r>
    <r>
      <rPr>
        <sz val="11"/>
        <color rgb="FF006096"/>
        <rFont val="Roboto Condensed"/>
      </rPr>
      <t>******* AAA Mechanism RADIUS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GROUP NAME  | SERVER NAME     | TLS  | PORT | VRF | PRIORITY</t>
    </r>
    <r>
      <rPr>
        <sz val="11"/>
        <color rgb="FF006096"/>
        <rFont val="Roboto Condensed"/>
      </rPr>
      <t xml:space="preserve">
</t>
    </r>
    <r>
      <rPr>
        <sz val="11"/>
        <color rgb="FF006096"/>
        <rFont val="Roboto Condensed"/>
      </rPr>
      <t>radius1     | radius1.lab.net |  Yes | 2083 | mgmt | 1</t>
    </r>
    <r>
      <rPr>
        <sz val="11"/>
        <color rgb="FF006096"/>
        <rFont val="Roboto Condensed"/>
      </rPr>
      <t xml:space="preserve">
</t>
    </r>
  </si>
  <si>
    <t>Authentication</t>
  </si>
  <si>
    <t>1.5.2.1</t>
  </si>
  <si>
    <r>
      <rPr>
        <sz val="11"/>
        <rFont val="Calibri"/>
      </rPr>
      <t>Default &amp; Fallback Local Authentication</t>
    </r>
  </si>
  <si>
    <r>
      <rPr>
        <sz val="11"/>
        <color rgb="FF000000"/>
        <rFont val="Calibri"/>
      </rPr>
      <t>To configure a local administrator-level user named localadmin with interactive password entry:</t>
    </r>
    <r>
      <rPr>
        <sz val="11"/>
        <color rgb="FF000000"/>
        <rFont val="Calibri"/>
      </rPr>
      <t xml:space="preserve">
</t>
    </r>
    <r>
      <rPr>
        <sz val="11"/>
        <color rgb="FF006096"/>
        <rFont val="Roboto Condensed"/>
      </rPr>
      <t>switch(config)# user localadmin group administrators password</t>
    </r>
    <r>
      <rPr>
        <sz val="11"/>
        <color rgb="FF006096"/>
        <rFont val="Roboto Condensed"/>
      </rPr>
      <t xml:space="preserve">
</t>
    </r>
    <r>
      <rPr>
        <sz val="11"/>
        <color rgb="FF006096"/>
        <rFont val="Roboto Condensed"/>
      </rPr>
      <t>Enter password: **********</t>
    </r>
    <r>
      <rPr>
        <sz val="11"/>
        <color rgb="FF006096"/>
        <rFont val="Roboto Condensed"/>
      </rPr>
      <t xml:space="preserve">
</t>
    </r>
    <r>
      <rPr>
        <sz val="11"/>
        <color rgb="FF006096"/>
        <rFont val="Roboto Condensed"/>
      </rPr>
      <t>Confirm password: **********</t>
    </r>
    <r>
      <rPr>
        <sz val="11"/>
        <color rgb="FF006096"/>
        <rFont val="Roboto Condensed"/>
      </rPr>
      <t xml:space="preserve">
</t>
    </r>
  </si>
  <si>
    <r>
      <rPr>
        <sz val="11"/>
        <color rgb="FF000000"/>
        <rFont val="Calibri"/>
      </rPr>
      <t>Local user names and passwords are configured on a per-switch basis and provide the most basic formof authentication. Enabled by default for all management access connection types - console, SSH, and https-server (REST).Local authentication is also often used as the fallback login method. Local authenticationcan provide a minimum-security level should the primary method fail, but does not completely disablemanagement access to the switch</t>
    </r>
  </si>
  <si>
    <r>
      <rPr>
        <sz val="11"/>
        <color rgb="FF000000"/>
        <rFont val="Calibri"/>
      </rPr>
      <t>Using local authentication in AOS-CX switches ensures reliable access in environments without remote server support, enhancing operational continuity. It simplifies deployment and reduces costs by eliminating the need for external authentication infrastructure. However, it lacks scalability, centralized control, and advanced logging, which could limit its effectiveness in larger or more complex networks. Organizations must ensure strong password policies and physical security to mitigate potential vulnerabilities.</t>
    </r>
  </si>
  <si>
    <r>
      <rPr>
        <sz val="11"/>
        <color rgb="FF000000"/>
        <rFont val="Calibri"/>
      </rPr>
      <t>Local Authentication - Enabled by default for all connection types: console, SSH, and https-server (REST). Default – Includes all the management interfaces.</t>
    </r>
    <r>
      <rPr>
        <sz val="11"/>
        <color rgb="FF000000"/>
        <rFont val="Calibri"/>
      </rPr>
      <t xml:space="preserve">
</t>
    </r>
    <r>
      <rPr>
        <sz val="11"/>
        <color rgb="FF000000"/>
        <rFont val="Calibri"/>
      </rPr>
      <t>To view the configuration -</t>
    </r>
    <r>
      <rPr>
        <sz val="11"/>
        <color rgb="FF000000"/>
        <rFont val="Calibri"/>
      </rPr>
      <t xml:space="preserve">
</t>
    </r>
    <r>
      <rPr>
        <sz val="11"/>
        <color rgb="FF006096"/>
        <rFont val="Roboto Condensed"/>
      </rPr>
      <t>switch# show aaa authentication</t>
    </r>
    <r>
      <rPr>
        <sz val="11"/>
        <color rgb="FF006096"/>
        <rFont val="Roboto Condensed"/>
      </rPr>
      <t xml:space="preserve">
</t>
    </r>
    <r>
      <rPr>
        <sz val="11"/>
        <color rgb="FF000000"/>
        <rFont val="Calibri"/>
      </rPr>
      <t xml:space="preserve">
</t>
    </r>
    <r>
      <rPr>
        <sz val="11"/>
        <color rgb="FF000000"/>
        <rFont val="Calibri"/>
      </rPr>
      <t>Sample output -</t>
    </r>
    <r>
      <rPr>
        <sz val="11"/>
        <color rgb="FF000000"/>
        <rFont val="Calibri"/>
      </rPr>
      <t xml:space="preserve">
</t>
    </r>
    <r>
      <rPr>
        <sz val="11"/>
        <color rgb="FF006096"/>
        <rFont val="Roboto Condensed"/>
      </rPr>
      <t>switch# show aaa authentication</t>
    </r>
    <r>
      <rPr>
        <sz val="11"/>
        <color rgb="FF006096"/>
        <rFont val="Roboto Condensed"/>
      </rPr>
      <t xml:space="preserve">
</t>
    </r>
    <r>
      <rPr>
        <sz val="11"/>
        <color rgb="FF006096"/>
        <rFont val="Roboto Condensed"/>
      </rPr>
      <t>AAA Authentication:</t>
    </r>
    <r>
      <rPr>
        <sz val="11"/>
        <color rgb="FF006096"/>
        <rFont val="Roboto Condensed"/>
      </rPr>
      <t xml:space="preserve">
</t>
    </r>
    <r>
      <rPr>
        <sz val="11"/>
        <color rgb="FF006096"/>
        <rFont val="Roboto Condensed"/>
      </rPr>
      <t xml:space="preserve">  Fail-through                          : Enabled</t>
    </r>
    <r>
      <rPr>
        <sz val="11"/>
        <color rgb="FF006096"/>
        <rFont val="Roboto Condensed"/>
      </rPr>
      <t xml:space="preserve">
</t>
    </r>
    <r>
      <rPr>
        <sz val="11"/>
        <color rgb="FF006096"/>
        <rFont val="Roboto Condensed"/>
      </rPr>
      <t xml:space="preserve">  Limit Login Attempts                  : Not set</t>
    </r>
    <r>
      <rPr>
        <sz val="11"/>
        <color rgb="FF006096"/>
        <rFont val="Roboto Condensed"/>
      </rPr>
      <t xml:space="preserve">
</t>
    </r>
    <r>
      <rPr>
        <sz val="11"/>
        <color rgb="FF006096"/>
        <rFont val="Roboto Condensed"/>
      </rPr>
      <t xml:space="preserve">  Lockout Time                          : 300</t>
    </r>
    <r>
      <rPr>
        <sz val="11"/>
        <color rgb="FF006096"/>
        <rFont val="Roboto Condensed"/>
      </rPr>
      <t xml:space="preserve">
</t>
    </r>
    <r>
      <rPr>
        <sz val="11"/>
        <color rgb="FF006096"/>
        <rFont val="Roboto Condensed"/>
      </rPr>
      <t xml:space="preserve">  Console Login Attempts                : Not set</t>
    </r>
    <r>
      <rPr>
        <sz val="11"/>
        <color rgb="FF006096"/>
        <rFont val="Roboto Condensed"/>
      </rPr>
      <t xml:space="preserve">
</t>
    </r>
    <r>
      <rPr>
        <sz val="11"/>
        <color rgb="FF006096"/>
        <rFont val="Roboto Condensed"/>
      </rPr>
      <t xml:space="preserve">  Console Lockout Time                  : 300</t>
    </r>
    <r>
      <rPr>
        <sz val="11"/>
        <color rgb="FF006096"/>
        <rFont val="Roboto Condensed"/>
      </rPr>
      <t xml:space="preserve">
</t>
    </r>
    <r>
      <rPr>
        <sz val="11"/>
        <color rgb="FF006096"/>
        <rFont val="Roboto Condensed"/>
      </rPr>
      <t>Authentication for default channel: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GROUP NAME                       | GROUP PRIORITY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local                            | 0</t>
    </r>
    <r>
      <rPr>
        <sz val="11"/>
        <color rgb="FF006096"/>
        <rFont val="Roboto Condensed"/>
      </rPr>
      <t xml:space="preserve">
</t>
    </r>
    <r>
      <rPr>
        <sz val="11"/>
        <color rgb="FF006096"/>
        <rFont val="Roboto Condensed"/>
      </rPr>
      <t>--------------------------------------------------------</t>
    </r>
    <r>
      <rPr>
        <sz val="11"/>
        <color rgb="FF006096"/>
        <rFont val="Roboto Condensed"/>
      </rPr>
      <t xml:space="preserve">
</t>
    </r>
  </si>
  <si>
    <t>1.5.2.2</t>
  </si>
  <si>
    <r>
      <rPr>
        <sz val="11"/>
        <rFont val="Calibri"/>
      </rPr>
      <t>Limit Login Attempts</t>
    </r>
  </si>
  <si>
    <r>
      <rPr>
        <sz val="11"/>
        <color rgb="FF000000"/>
        <rFont val="Calibri"/>
      </rPr>
      <t>For the console interface (channel) only, enables console login attempt limiting. If the number of failedconsole login attempts equals the configured threshold, the user is locked out for the configuredduration -</t>
    </r>
    <r>
      <rPr>
        <sz val="11"/>
        <color rgb="FF000000"/>
        <rFont val="Calibri"/>
      </rPr>
      <t xml:space="preserve">
</t>
    </r>
    <r>
      <rPr>
        <sz val="11"/>
        <color rgb="FF006096"/>
        <rFont val="Roboto Condensed"/>
      </rPr>
      <t>switch(config)# aaa authentication console-login-attempts &lt;ATTEMPTS&gt; console-lockout-time &lt;LOCKOUT-TIME&gt;</t>
    </r>
    <r>
      <rPr>
        <sz val="11"/>
        <color rgb="FF006096"/>
        <rFont val="Roboto Condensed"/>
      </rPr>
      <t xml:space="preserve">
</t>
    </r>
    <r>
      <rPr>
        <sz val="11"/>
        <color rgb="FF000000"/>
        <rFont val="Calibri"/>
      </rPr>
      <t xml:space="preserve">
</t>
    </r>
    <r>
      <rPr>
        <sz val="11"/>
        <color rgb="FF000000"/>
        <rFont val="Calibri"/>
      </rPr>
      <t>For SSH/Telnet/https-server -</t>
    </r>
    <r>
      <rPr>
        <sz val="11"/>
        <color rgb="FF000000"/>
        <rFont val="Calibri"/>
      </rPr>
      <t xml:space="preserve">
</t>
    </r>
    <r>
      <rPr>
        <sz val="11"/>
        <color rgb="FF006096"/>
        <rFont val="Roboto Condensed"/>
      </rPr>
      <t>switch(config)# aaa authentication limit-login-attempts &lt;ATTEMPTS&gt; lockout-time &lt;LOCKOUT-TIME&gt;</t>
    </r>
    <r>
      <rPr>
        <sz val="11"/>
        <color rgb="FF006096"/>
        <rFont val="Roboto Condensed"/>
      </rPr>
      <t xml:space="preserve">
</t>
    </r>
    <r>
      <rPr>
        <sz val="11"/>
        <color rgb="FF000000"/>
        <rFont val="Calibri"/>
      </rPr>
      <t xml:space="preserve">
</t>
    </r>
    <r>
      <rPr>
        <sz val="11"/>
        <color rgb="FF000000"/>
        <rFont val="Calibri"/>
      </rPr>
      <t>Sample recommendation -</t>
    </r>
    <r>
      <rPr>
        <sz val="11"/>
        <color rgb="FF000000"/>
        <rFont val="Calibri"/>
      </rPr>
      <t xml:space="preserve">
</t>
    </r>
    <r>
      <rPr>
        <sz val="11"/>
        <color rgb="FF000000"/>
        <rFont val="Calibri"/>
      </rPr>
      <t>Enabling login attempt failure limiting with a 60 second lockout being triggered upon the thirdconsecutive login attempt failure -</t>
    </r>
    <r>
      <rPr>
        <sz val="11"/>
        <color rgb="FF000000"/>
        <rFont val="Calibri"/>
      </rPr>
      <t xml:space="preserve">
</t>
    </r>
    <r>
      <rPr>
        <sz val="11"/>
        <color rgb="FF006096"/>
        <rFont val="Roboto Condensed"/>
      </rPr>
      <t>switch(config)# aaa authentication console-login-attempts 3 console-lockout-time 60</t>
    </r>
    <r>
      <rPr>
        <sz val="11"/>
        <color rgb="FF006096"/>
        <rFont val="Roboto Condensed"/>
      </rPr>
      <t xml:space="preserve">
</t>
    </r>
    <r>
      <rPr>
        <sz val="11"/>
        <color rgb="FF006096"/>
        <rFont val="Roboto Condensed"/>
      </rPr>
      <t>switch(config)# aaa authentication limit-login-attempts 3 lockout-time 60</t>
    </r>
    <r>
      <rPr>
        <sz val="11"/>
        <color rgb="FF006096"/>
        <rFont val="Roboto Condensed"/>
      </rPr>
      <t xml:space="preserve">
</t>
    </r>
  </si>
  <si>
    <r>
      <rPr>
        <sz val="11"/>
        <color rgb="FF000000"/>
        <rFont val="Calibri"/>
      </rPr>
      <t>The "Limiting Login Attempts" feature on Aruba AOS-CX switches is designed to enhance the security of the system by restricting the number of consecutive failed login attempts allowed for user accounts. Once the maximum number of failed attempts is reached, the account is blocked for a predetermined period - lockout-time. This local login attempt limiting feature is only available when not using remote authentication through AAA servers (TACACS+ or RADIUS) on any interface. Remote authentication through AAA servers (TACACS+ or RADIUS) is not possible when limit login attempts is configured on any interface.</t>
    </r>
  </si>
  <si>
    <r>
      <rPr>
        <sz val="11"/>
        <color rgb="FF000000"/>
        <rFont val="Calibri"/>
      </rPr>
      <t>This enhances security by safeguarding administrative accounts, reduces operational risks, and ensures compliance with security best practices.</t>
    </r>
  </si>
  <si>
    <r>
      <rPr>
        <sz val="11"/>
        <color rgb="FF000000"/>
        <rFont val="Calibri"/>
      </rPr>
      <t>To view the configuration -</t>
    </r>
    <r>
      <rPr>
        <sz val="11"/>
        <color rgb="FF000000"/>
        <rFont val="Calibri"/>
      </rPr>
      <t xml:space="preserve">
</t>
    </r>
    <r>
      <rPr>
        <sz val="11"/>
        <color rgb="FF006096"/>
        <rFont val="Roboto Condensed"/>
      </rPr>
      <t>switch# show aaa authentication</t>
    </r>
    <r>
      <rPr>
        <sz val="11"/>
        <color rgb="FF006096"/>
        <rFont val="Roboto Condensed"/>
      </rPr>
      <t xml:space="preserve">
</t>
    </r>
    <r>
      <rPr>
        <sz val="11"/>
        <color rgb="FF000000"/>
        <rFont val="Calibri"/>
      </rPr>
      <t xml:space="preserve">
</t>
    </r>
    <r>
      <rPr>
        <sz val="11"/>
        <color rgb="FF000000"/>
        <rFont val="Calibri"/>
      </rPr>
      <t>Sample output -</t>
    </r>
    <r>
      <rPr>
        <sz val="11"/>
        <color rgb="FF000000"/>
        <rFont val="Calibri"/>
      </rPr>
      <t xml:space="preserve">
</t>
    </r>
    <r>
      <rPr>
        <sz val="11"/>
        <color rgb="FF006096"/>
        <rFont val="Roboto Condensed"/>
      </rPr>
      <t>switch# show aaa authentication</t>
    </r>
    <r>
      <rPr>
        <sz val="11"/>
        <color rgb="FF006096"/>
        <rFont val="Roboto Condensed"/>
      </rPr>
      <t xml:space="preserve">
</t>
    </r>
    <r>
      <rPr>
        <sz val="11"/>
        <color rgb="FF006096"/>
        <rFont val="Roboto Condensed"/>
      </rPr>
      <t>AAA Authentication:</t>
    </r>
    <r>
      <rPr>
        <sz val="11"/>
        <color rgb="FF006096"/>
        <rFont val="Roboto Condensed"/>
      </rPr>
      <t xml:space="preserve">
</t>
    </r>
    <r>
      <rPr>
        <sz val="11"/>
        <color rgb="FF006096"/>
        <rFont val="Roboto Condensed"/>
      </rPr>
      <t xml:space="preserve">  Fail-through                          : Enabled</t>
    </r>
    <r>
      <rPr>
        <sz val="11"/>
        <color rgb="FF006096"/>
        <rFont val="Roboto Condensed"/>
      </rPr>
      <t xml:space="preserve">
</t>
    </r>
    <r>
      <rPr>
        <sz val="11"/>
        <color rgb="FF006096"/>
        <rFont val="Roboto Condensed"/>
      </rPr>
      <t xml:space="preserve">  Limit Login Attempts                  : 3</t>
    </r>
    <r>
      <rPr>
        <sz val="11"/>
        <color rgb="FF006096"/>
        <rFont val="Roboto Condensed"/>
      </rPr>
      <t xml:space="preserve">
</t>
    </r>
    <r>
      <rPr>
        <sz val="11"/>
        <color rgb="FF006096"/>
        <rFont val="Roboto Condensed"/>
      </rPr>
      <t xml:space="preserve">  Lockout Time                          : 60</t>
    </r>
    <r>
      <rPr>
        <sz val="11"/>
        <color rgb="FF006096"/>
        <rFont val="Roboto Condensed"/>
      </rPr>
      <t xml:space="preserve">
</t>
    </r>
    <r>
      <rPr>
        <sz val="11"/>
        <color rgb="FF006096"/>
        <rFont val="Roboto Condensed"/>
      </rPr>
      <t xml:space="preserve">  Console Login Attempts                : 3</t>
    </r>
    <r>
      <rPr>
        <sz val="11"/>
        <color rgb="FF006096"/>
        <rFont val="Roboto Condensed"/>
      </rPr>
      <t xml:space="preserve">
</t>
    </r>
    <r>
      <rPr>
        <sz val="11"/>
        <color rgb="FF006096"/>
        <rFont val="Roboto Condensed"/>
      </rPr>
      <t xml:space="preserve">  Console Lockout Time                  : 60</t>
    </r>
    <r>
      <rPr>
        <sz val="11"/>
        <color rgb="FF006096"/>
        <rFont val="Roboto Condensed"/>
      </rPr>
      <t xml:space="preserve">
</t>
    </r>
    <r>
      <rPr>
        <sz val="11"/>
        <color rgb="FF006096"/>
        <rFont val="Roboto Condensed"/>
      </rPr>
      <t>Authentication for default channel: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GROUP NAME                       | GROUP PRIORITY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local                            | 0</t>
    </r>
    <r>
      <rPr>
        <sz val="11"/>
        <color rgb="FF006096"/>
        <rFont val="Roboto Condensed"/>
      </rPr>
      <t xml:space="preserve">
</t>
    </r>
    <r>
      <rPr>
        <sz val="11"/>
        <color rgb="FF006096"/>
        <rFont val="Roboto Condensed"/>
      </rPr>
      <t>--------------------------------------------------------</t>
    </r>
    <r>
      <rPr>
        <sz val="11"/>
        <color rgb="FF006096"/>
        <rFont val="Roboto Condensed"/>
      </rPr>
      <t xml:space="preserve">
</t>
    </r>
  </si>
  <si>
    <t>1.5.2.3</t>
  </si>
  <si>
    <r>
      <rPr>
        <sz val="11"/>
        <rFont val="Calibri"/>
      </rPr>
      <t>Remote Authentication - RADIUS/RadSec/TACACS+</t>
    </r>
  </si>
  <si>
    <r>
      <rPr>
        <sz val="11"/>
        <color rgb="FF000000"/>
        <rFont val="Calibri"/>
      </rPr>
      <t>Enable remote authentication for desired management interface. Default – Includes all the management interfaces -</t>
    </r>
    <r>
      <rPr>
        <sz val="11"/>
        <color rgb="FF000000"/>
        <rFont val="Calibri"/>
      </rPr>
      <t xml:space="preserve">
</t>
    </r>
    <r>
      <rPr>
        <sz val="11"/>
        <color rgb="FF006096"/>
        <rFont val="Roboto Condensed"/>
      </rPr>
      <t>switch(config)# aaa authentication login &lt;console/default/ssh/telnet/https-server&gt; &lt;RADIUS/TACACS+ group-list&gt;</t>
    </r>
    <r>
      <rPr>
        <sz val="11"/>
        <color rgb="FF006096"/>
        <rFont val="Roboto Condensed"/>
      </rPr>
      <t xml:space="preserve">
</t>
    </r>
  </si>
  <si>
    <r>
      <rPr>
        <sz val="11"/>
        <color rgb="FF000000"/>
        <rFont val="Calibri"/>
      </rPr>
      <t>Remote Authentication involves the use of remote RADIUS , RadSec and TACACS+ servers forauthenticating the management users. Remote AAA servers are used as single point of management toconfigure and store user accounts. They are often coupled with directories and managementrepositories, simplifying the setup and maintenance of the end-user accounts.</t>
    </r>
  </si>
  <si>
    <r>
      <rPr>
        <sz val="11"/>
        <color rgb="FF000000"/>
        <rFont val="Calibri"/>
      </rPr>
      <t>Remote authentication servers, such as RADIUS or TACACS+, allow seamless management of a large number of switches across distributed networks, enabling administrators to scale authentication across multiple devices without local configuration overhead.</t>
    </r>
  </si>
  <si>
    <r>
      <rPr>
        <sz val="11"/>
        <color rgb="FF000000"/>
        <rFont val="Calibri"/>
      </rPr>
      <t>To view the configuration change -</t>
    </r>
    <r>
      <rPr>
        <sz val="11"/>
        <color rgb="FF000000"/>
        <rFont val="Calibri"/>
      </rPr>
      <t xml:space="preserve">
</t>
    </r>
    <r>
      <rPr>
        <sz val="11"/>
        <color rgb="FF006096"/>
        <rFont val="Roboto Condensed"/>
      </rPr>
      <t>switch# show aaa authentication</t>
    </r>
    <r>
      <rPr>
        <sz val="11"/>
        <color rgb="FF006096"/>
        <rFont val="Roboto Condensed"/>
      </rPr>
      <t xml:space="preserve">
</t>
    </r>
    <r>
      <rPr>
        <sz val="11"/>
        <color rgb="FF000000"/>
        <rFont val="Calibri"/>
      </rPr>
      <t xml:space="preserve">
</t>
    </r>
    <r>
      <rPr>
        <sz val="11"/>
        <color rgb="FF000000"/>
        <rFont val="Calibri"/>
      </rPr>
      <t>Sample output with two groups assigned for SSH  -</t>
    </r>
    <r>
      <rPr>
        <sz val="11"/>
        <color rgb="FF000000"/>
        <rFont val="Calibri"/>
      </rPr>
      <t xml:space="preserve">
</t>
    </r>
    <r>
      <rPr>
        <sz val="11"/>
        <color rgb="FF006096"/>
        <rFont val="Roboto Condensed"/>
      </rPr>
      <t>switch# show aaa authentication</t>
    </r>
    <r>
      <rPr>
        <sz val="11"/>
        <color rgb="FF006096"/>
        <rFont val="Roboto Condensed"/>
      </rPr>
      <t xml:space="preserve">
</t>
    </r>
    <r>
      <rPr>
        <sz val="11"/>
        <color rgb="FF006096"/>
        <rFont val="Roboto Condensed"/>
      </rPr>
      <t>AAA Authentication:</t>
    </r>
    <r>
      <rPr>
        <sz val="11"/>
        <color rgb="FF006096"/>
        <rFont val="Roboto Condensed"/>
      </rPr>
      <t xml:space="preserve">
</t>
    </r>
    <r>
      <rPr>
        <sz val="11"/>
        <color rgb="FF006096"/>
        <rFont val="Roboto Condensed"/>
      </rPr>
      <t xml:space="preserve">  Fail-through              : Enabled</t>
    </r>
    <r>
      <rPr>
        <sz val="11"/>
        <color rgb="FF006096"/>
        <rFont val="Roboto Condensed"/>
      </rPr>
      <t xml:space="preserve">
</t>
    </r>
    <r>
      <rPr>
        <sz val="11"/>
        <color rgb="FF006096"/>
        <rFont val="Roboto Condensed"/>
      </rPr>
      <t xml:space="preserve">  Limit Login Attempts      : Not set</t>
    </r>
    <r>
      <rPr>
        <sz val="11"/>
        <color rgb="FF006096"/>
        <rFont val="Roboto Condensed"/>
      </rPr>
      <t xml:space="preserve">
</t>
    </r>
    <r>
      <rPr>
        <sz val="11"/>
        <color rgb="FF006096"/>
        <rFont val="Roboto Condensed"/>
      </rPr>
      <t xml:space="preserve">  Lockout Time              : 300</t>
    </r>
    <r>
      <rPr>
        <sz val="11"/>
        <color rgb="FF006096"/>
        <rFont val="Roboto Condensed"/>
      </rPr>
      <t xml:space="preserve">
</t>
    </r>
    <r>
      <rPr>
        <sz val="11"/>
        <color rgb="FF006096"/>
        <rFont val="Roboto Condensed"/>
      </rPr>
      <t xml:space="preserve">  Minimum Password Length   : Not set</t>
    </r>
    <r>
      <rPr>
        <sz val="11"/>
        <color rgb="FF006096"/>
        <rFont val="Roboto Condensed"/>
      </rPr>
      <t xml:space="preserve">
</t>
    </r>
    <r>
      <rPr>
        <sz val="11"/>
        <color rgb="FF006096"/>
        <rFont val="Roboto Condensed"/>
      </rPr>
      <t>Authentication for ssh channel: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GROUP NAME                       | GROUP PRIORITY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sg1                              | 0</t>
    </r>
    <r>
      <rPr>
        <sz val="11"/>
        <color rgb="FF006096"/>
        <rFont val="Roboto Condensed"/>
      </rPr>
      <t xml:space="preserve">
</t>
    </r>
    <r>
      <rPr>
        <sz val="11"/>
        <color rgb="FF006096"/>
        <rFont val="Roboto Condensed"/>
      </rPr>
      <t>sg2                              | 1</t>
    </r>
    <r>
      <rPr>
        <sz val="11"/>
        <color rgb="FF006096"/>
        <rFont val="Roboto Condensed"/>
      </rPr>
      <t xml:space="preserve">
</t>
    </r>
    <r>
      <rPr>
        <sz val="11"/>
        <color rgb="FF006096"/>
        <rFont val="Roboto Condensed"/>
      </rPr>
      <t>-----------------------------------------------------------</t>
    </r>
    <r>
      <rPr>
        <sz val="11"/>
        <color rgb="FF006096"/>
        <rFont val="Roboto Condensed"/>
      </rPr>
      <t xml:space="preserve">
</t>
    </r>
  </si>
  <si>
    <t>Authorization</t>
  </si>
  <si>
    <t>1.5.3.1</t>
  </si>
  <si>
    <r>
      <rPr>
        <sz val="11"/>
        <rFont val="Calibri"/>
      </rPr>
      <t>Local Authorization</t>
    </r>
  </si>
  <si>
    <r>
      <rPr>
        <sz val="11"/>
        <color rgb="FF000000"/>
        <rFont val="Calibri"/>
      </rPr>
      <t>To enable local as primary authorization method -</t>
    </r>
    <r>
      <rPr>
        <sz val="11"/>
        <color rgb="FF000000"/>
        <rFont val="Calibri"/>
      </rPr>
      <t xml:space="preserve">
</t>
    </r>
    <r>
      <rPr>
        <sz val="11"/>
        <color rgb="FF006096"/>
        <rFont val="Roboto Condensed"/>
      </rPr>
      <t>switch(config)# aaa authorization commands {default | console | ssh | telnet} local</t>
    </r>
    <r>
      <rPr>
        <sz val="11"/>
        <color rgb="FF006096"/>
        <rFont val="Roboto Condensed"/>
      </rPr>
      <t xml:space="preserve">
</t>
    </r>
  </si>
  <si>
    <r>
      <rPr>
        <sz val="11"/>
        <color rgb="FF000000"/>
        <rFont val="Calibri"/>
      </rPr>
      <t>Authorization controls authenticated users command execution and switch interaction privileges. Localauthorization uses role-based access control (RBAC) to provide role-based privilege levels plus optionaluser-defined local user groups with command execution rules. Authorization occurs only aftersuccessful authentication.</t>
    </r>
    <r>
      <rPr>
        <sz val="11"/>
        <color rgb="FF000000"/>
        <rFont val="Calibri"/>
      </rPr>
      <t xml:space="preserve">
</t>
    </r>
    <r>
      <rPr>
        <sz val="11"/>
        <color rgb="FF000000"/>
        <rFont val="Calibri"/>
      </rPr>
      <t>- Administrators have full command execution and switch interaction privilege.</t>
    </r>
    <r>
      <rPr>
        <sz val="11"/>
        <color rgb="FF000000"/>
        <rFont val="Calibri"/>
      </rPr>
      <t xml:space="preserve">
</t>
    </r>
    <r>
      <rPr>
        <sz val="11"/>
        <color rgb="FF000000"/>
        <rFont val="Calibri"/>
      </rPr>
      <t>- Operators are limited to the use of several nonsensitive show commands.</t>
    </r>
    <r>
      <rPr>
        <sz val="11"/>
        <color rgb="FF000000"/>
        <rFont val="Calibri"/>
      </rPr>
      <t xml:space="preserve">
</t>
    </r>
    <r>
      <rPr>
        <sz val="11"/>
        <color rgb="FF000000"/>
        <rFont val="Calibri"/>
      </rPr>
      <t>- Auditors are limited to a few auditing-related commands.</t>
    </r>
    <r>
      <rPr>
        <sz val="11"/>
        <color rgb="FF000000"/>
        <rFont val="Calibri"/>
      </rPr>
      <t xml:space="preserve">
</t>
    </r>
    <r>
      <rPr>
        <sz val="11"/>
        <color rgb="FF000000"/>
        <rFont val="Calibri"/>
      </rPr>
      <t>Optional per-command authorization is available through configuration of user-defined local usergroups with command authorization rules applied to respective group members.</t>
    </r>
  </si>
  <si>
    <r>
      <rPr>
        <sz val="11"/>
        <color rgb="FF000000"/>
        <rFont val="Calibri"/>
      </rPr>
      <t>To view the configuration change -</t>
    </r>
    <r>
      <rPr>
        <sz val="11"/>
        <color rgb="FF000000"/>
        <rFont val="Calibri"/>
      </rPr>
      <t xml:space="preserve">
</t>
    </r>
    <r>
      <rPr>
        <sz val="11"/>
        <color rgb="FF006096"/>
        <rFont val="Roboto Condensed"/>
      </rPr>
      <t>switch# show aaa authorization</t>
    </r>
    <r>
      <rPr>
        <sz val="11"/>
        <color rgb="FF006096"/>
        <rFont val="Roboto Condensed"/>
      </rPr>
      <t xml:space="preserve">
</t>
    </r>
    <r>
      <rPr>
        <sz val="11"/>
        <color rgb="FF000000"/>
        <rFont val="Calibri"/>
      </rPr>
      <t xml:space="preserve">
</t>
    </r>
    <r>
      <rPr>
        <sz val="11"/>
        <color rgb="FF000000"/>
        <rFont val="Calibri"/>
      </rPr>
      <t>Sample authorization output -</t>
    </r>
    <r>
      <rPr>
        <sz val="11"/>
        <color rgb="FF000000"/>
        <rFont val="Calibri"/>
      </rPr>
      <t xml:space="preserve">
</t>
    </r>
    <r>
      <rPr>
        <sz val="11"/>
        <color rgb="FF006096"/>
        <rFont val="Roboto Condensed"/>
      </rPr>
      <t>switch# show aaa authorization</t>
    </r>
    <r>
      <rPr>
        <sz val="11"/>
        <color rgb="FF006096"/>
        <rFont val="Roboto Condensed"/>
      </rPr>
      <t xml:space="preserve">
</t>
    </r>
    <r>
      <rPr>
        <sz val="11"/>
        <color rgb="FF006096"/>
        <rFont val="Roboto Condensed"/>
      </rPr>
      <t>******* Command authorization *******</t>
    </r>
    <r>
      <rPr>
        <sz val="11"/>
        <color rgb="FF006096"/>
        <rFont val="Roboto Condensed"/>
      </rPr>
      <t xml:space="preserve">
</t>
    </r>
    <r>
      <rPr>
        <sz val="11"/>
        <color rgb="FF006096"/>
        <rFont val="Roboto Condensed"/>
      </rPr>
      <t>Fail-through                     : Disabled</t>
    </r>
    <r>
      <rPr>
        <sz val="11"/>
        <color rgb="FF006096"/>
        <rFont val="Roboto Condensed"/>
      </rPr>
      <t xml:space="preserve">
</t>
    </r>
    <r>
      <rPr>
        <sz val="11"/>
        <color rgb="FF006096"/>
        <rFont val="Roboto Condensed"/>
      </rPr>
      <t>Authorization for default channel: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GROUP NAME                       | GROUP PRIORITY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local                            | 0</t>
    </r>
    <r>
      <rPr>
        <sz val="11"/>
        <color rgb="FF006096"/>
        <rFont val="Roboto Condensed"/>
      </rPr>
      <t xml:space="preserve">
</t>
    </r>
    <r>
      <rPr>
        <sz val="11"/>
        <color rgb="FF006096"/>
        <rFont val="Roboto Condensed"/>
      </rPr>
      <t>-----------------------------------------------------</t>
    </r>
    <r>
      <rPr>
        <sz val="11"/>
        <color rgb="FF006096"/>
        <rFont val="Roboto Condensed"/>
      </rPr>
      <t xml:space="preserve">
</t>
    </r>
  </si>
  <si>
    <t>1.5.3.2</t>
  </si>
  <si>
    <r>
      <rPr>
        <sz val="11"/>
        <rFont val="Calibri"/>
      </rPr>
      <t>Remote Authorization</t>
    </r>
  </si>
  <si>
    <r>
      <rPr>
        <sz val="11"/>
        <color rgb="FF000000"/>
        <rFont val="Calibri"/>
      </rPr>
      <t>To enable remote authorization by assigning the TACACS+ group list as primary method and local as recommended fallback method -</t>
    </r>
    <r>
      <rPr>
        <sz val="11"/>
        <color rgb="FF000000"/>
        <rFont val="Calibri"/>
      </rPr>
      <t xml:space="preserve">
</t>
    </r>
    <r>
      <rPr>
        <sz val="11"/>
        <color rgb="FF006096"/>
        <rFont val="Roboto Condensed"/>
      </rPr>
      <t>aaa authorization commands {default | console | ssh | telnet} group &lt;tacacs-server-group-list&gt; local</t>
    </r>
    <r>
      <rPr>
        <sz val="11"/>
        <color rgb="FF006096"/>
        <rFont val="Roboto Condensed"/>
      </rPr>
      <t xml:space="preserve">
</t>
    </r>
  </si>
  <si>
    <r>
      <rPr>
        <sz val="11"/>
        <color rgb="FF000000"/>
        <rFont val="Calibri"/>
      </rPr>
      <t>Remote authorization on CX switches leverages centralized servers like TACACS+ to manage and authorize user access, ensuring consistent enforcement of policies across the network.</t>
    </r>
  </si>
  <si>
    <r>
      <rPr>
        <sz val="11"/>
        <color rgb="FF000000"/>
        <rFont val="Calibri"/>
      </rPr>
      <t>This method strengthens security by centralizing control, ensures compliance with organizational policies, and allows for dynamic updates to access permissions, improving overall network governance and flexibility.</t>
    </r>
  </si>
  <si>
    <r>
      <rPr>
        <sz val="11"/>
        <color rgb="FF000000"/>
        <rFont val="Calibri"/>
      </rPr>
      <t>To view the authorization configurations -</t>
    </r>
    <r>
      <rPr>
        <sz val="11"/>
        <color rgb="FF000000"/>
        <rFont val="Calibri"/>
      </rPr>
      <t xml:space="preserve">
</t>
    </r>
    <r>
      <rPr>
        <sz val="11"/>
        <color rgb="FF006096"/>
        <rFont val="Roboto Condensed"/>
      </rPr>
      <t>switch# show aaa authorization</t>
    </r>
    <r>
      <rPr>
        <sz val="11"/>
        <color rgb="FF006096"/>
        <rFont val="Roboto Condensed"/>
      </rPr>
      <t xml:space="preserve">
</t>
    </r>
    <r>
      <rPr>
        <sz val="11"/>
        <color rgb="FF000000"/>
        <rFont val="Calibri"/>
      </rPr>
      <t xml:space="preserve">
</t>
    </r>
    <r>
      <rPr>
        <sz val="11"/>
        <color rgb="FF000000"/>
        <rFont val="Calibri"/>
      </rPr>
      <t>Sample authorization output -</t>
    </r>
    <r>
      <rPr>
        <sz val="11"/>
        <color rgb="FF000000"/>
        <rFont val="Calibri"/>
      </rPr>
      <t xml:space="preserve">
</t>
    </r>
    <r>
      <rPr>
        <sz val="11"/>
        <color rgb="FF006096"/>
        <rFont val="Roboto Condensed"/>
      </rPr>
      <t>switch# show aaa authorization</t>
    </r>
    <r>
      <rPr>
        <sz val="11"/>
        <color rgb="FF006096"/>
        <rFont val="Roboto Condensed"/>
      </rPr>
      <t xml:space="preserve">
</t>
    </r>
    <r>
      <rPr>
        <sz val="11"/>
        <color rgb="FF006096"/>
        <rFont val="Roboto Condensed"/>
      </rPr>
      <t>******* Command authorization *******</t>
    </r>
    <r>
      <rPr>
        <sz val="11"/>
        <color rgb="FF006096"/>
        <rFont val="Roboto Condensed"/>
      </rPr>
      <t xml:space="preserve">
</t>
    </r>
    <r>
      <rPr>
        <sz val="11"/>
        <color rgb="FF006096"/>
        <rFont val="Roboto Condensed"/>
      </rPr>
      <t>Fail-through                     : Enabled</t>
    </r>
    <r>
      <rPr>
        <sz val="11"/>
        <color rgb="FF006096"/>
        <rFont val="Roboto Condensed"/>
      </rPr>
      <t xml:space="preserve">
</t>
    </r>
    <r>
      <rPr>
        <sz val="11"/>
        <color rgb="FF006096"/>
        <rFont val="Roboto Condensed"/>
      </rPr>
      <t>Authorization for console channel: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GROUP NAME                       | GROUP PRIORITY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sg1                              | 0</t>
    </r>
    <r>
      <rPr>
        <sz val="11"/>
        <color rgb="FF006096"/>
        <rFont val="Roboto Condensed"/>
      </rPr>
      <t xml:space="preserve">
</t>
    </r>
    <r>
      <rPr>
        <sz val="11"/>
        <color rgb="FF006096"/>
        <rFont val="Roboto Condensed"/>
      </rPr>
      <t>local                            | 1</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Authorization for default channel: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GROUP NAME                       | GROUP PRIORITY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sg1                              | 0</t>
    </r>
    <r>
      <rPr>
        <sz val="11"/>
        <color rgb="FF006096"/>
        <rFont val="Roboto Condensed"/>
      </rPr>
      <t xml:space="preserve">
</t>
    </r>
    <r>
      <rPr>
        <sz val="11"/>
        <color rgb="FF006096"/>
        <rFont val="Roboto Condensed"/>
      </rPr>
      <t>tacacs                           | 1</t>
    </r>
    <r>
      <rPr>
        <sz val="11"/>
        <color rgb="FF006096"/>
        <rFont val="Roboto Condensed"/>
      </rPr>
      <t xml:space="preserve">
</t>
    </r>
    <r>
      <rPr>
        <sz val="11"/>
        <color rgb="FF006096"/>
        <rFont val="Roboto Condensed"/>
      </rPr>
      <t>local                            | 2</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Authorization for ssh channel: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GROUP NAME                       | GROUP PRIORITY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sg2                              | 0</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Authorization for telnet channel: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GROUP NAME                       | GROUP PRIORITY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sg2                              | 0</t>
    </r>
    <r>
      <rPr>
        <sz val="11"/>
        <color rgb="FF006096"/>
        <rFont val="Roboto Condensed"/>
      </rPr>
      <t xml:space="preserve">
</t>
    </r>
    <r>
      <rPr>
        <sz val="11"/>
        <color rgb="FF006096"/>
        <rFont val="Roboto Condensed"/>
      </rPr>
      <t>---------------------------------------------------------------</t>
    </r>
    <r>
      <rPr>
        <sz val="11"/>
        <color rgb="FF006096"/>
        <rFont val="Roboto Condensed"/>
      </rPr>
      <t xml:space="preserve">
</t>
    </r>
  </si>
  <si>
    <t>Accounting</t>
  </si>
  <si>
    <t>1.5.4.1</t>
  </si>
  <si>
    <r>
      <rPr>
        <sz val="11"/>
        <rFont val="Calibri"/>
      </rPr>
      <t>Local Accounting</t>
    </r>
  </si>
  <si>
    <r>
      <rPr>
        <sz val="11"/>
        <color rgb="FF006096"/>
        <rFont val="Roboto Condensed"/>
      </rPr>
      <t>switch(config)# aaa accounting commands {exec|command|system} local</t>
    </r>
    <r>
      <rPr>
        <sz val="11"/>
        <color rgb="FF006096"/>
        <rFont val="Roboto Condensed"/>
      </rPr>
      <t xml:space="preserve">
</t>
    </r>
  </si>
  <si>
    <r>
      <rPr>
        <sz val="11"/>
        <color rgb="FF000000"/>
        <rFont val="Calibri"/>
      </rPr>
      <t>Local Accounting records all the CLI and REST access activities by users from all channels. It logs andhelps to track all the configuration changes and show command executions happened at the switch forauditing or accounting purposes. This accounting information is captured and made available locally(Enabled by default and always active) and, if desired, for sending to remote AAA servers:</t>
    </r>
    <r>
      <rPr>
        <sz val="11"/>
        <color rgb="FF000000"/>
        <rFont val="Calibri"/>
      </rPr>
      <t xml:space="preserve">
</t>
    </r>
    <r>
      <rPr>
        <sz val="11"/>
        <color rgb="FF000000"/>
        <rFont val="Calibri"/>
      </rPr>
      <t>- Exec Accounting: user login/logout events.</t>
    </r>
    <r>
      <rPr>
        <sz val="11"/>
        <color rgb="FF000000"/>
        <rFont val="Calibri"/>
      </rPr>
      <t xml:space="preserve">
</t>
    </r>
    <r>
      <rPr>
        <sz val="11"/>
        <color rgb="FF000000"/>
        <rFont val="Calibri"/>
      </rPr>
      <t>- Command accounting: commands executed by users.</t>
    </r>
    <r>
      <rPr>
        <sz val="11"/>
        <color rgb="FF000000"/>
        <rFont val="Calibri"/>
      </rPr>
      <t xml:space="preserve">
</t>
    </r>
    <r>
      <rPr>
        <sz val="11"/>
        <color rgb="FF000000"/>
        <rFont val="Calibri"/>
      </rPr>
      <t>- System accounting: remote accounting On/Off events.</t>
    </r>
    <r>
      <rPr>
        <sz val="11"/>
        <color rgb="FF000000"/>
        <rFont val="Calibri"/>
      </rPr>
      <t xml:space="preserve">
</t>
    </r>
    <r>
      <rPr>
        <sz val="11"/>
        <color rgb="FF000000"/>
        <rFont val="Calibri"/>
      </rPr>
      <t>- Interactions on the non-CLI interfaces: REST and WebUI.</t>
    </r>
    <r>
      <rPr>
        <sz val="11"/>
        <color rgb="FF000000"/>
        <rFont val="Calibri"/>
      </rPr>
      <t xml:space="preserve">
</t>
    </r>
    <r>
      <rPr>
        <sz val="11"/>
        <color rgb="FF000000"/>
        <rFont val="Calibri"/>
      </rPr>
      <t>The following is not captured or made available as accounting information:</t>
    </r>
    <r>
      <rPr>
        <sz val="11"/>
        <color rgb="FF000000"/>
        <rFont val="Calibri"/>
      </rPr>
      <t xml:space="preserve">
</t>
    </r>
    <r>
      <rPr>
        <sz val="11"/>
        <color rgb="FF000000"/>
        <rFont val="Calibri"/>
      </rPr>
      <t>- CLI commands that reboot the switch.</t>
    </r>
    <r>
      <rPr>
        <sz val="11"/>
        <color rgb="FF000000"/>
        <rFont val="Calibri"/>
      </rPr>
      <t xml:space="preserve">
</t>
    </r>
    <r>
      <rPr>
        <sz val="11"/>
        <color rgb="FF000000"/>
        <rFont val="Calibri"/>
      </rPr>
      <t>- Interactions in the bash shell. ( On the other hand, logging of “start-shell” CLI is supported . It helps in auditing)</t>
    </r>
  </si>
  <si>
    <r>
      <rPr>
        <sz val="11"/>
        <color rgb="FF000000"/>
        <rFont val="Calibri"/>
      </rPr>
      <t>Enhances operational resilience and supports faster troubleshooting during network outages or remote accounting server failures.</t>
    </r>
  </si>
  <si>
    <r>
      <rPr>
        <sz val="11"/>
        <color rgb="FF000000"/>
        <rFont val="Calibri"/>
      </rPr>
      <t>To view accounting configuration -</t>
    </r>
    <r>
      <rPr>
        <sz val="11"/>
        <color rgb="FF000000"/>
        <rFont val="Calibri"/>
      </rPr>
      <t xml:space="preserve">
</t>
    </r>
    <r>
      <rPr>
        <sz val="11"/>
        <color rgb="FF006096"/>
        <rFont val="Roboto Condensed"/>
      </rPr>
      <t>switch# show aaa accounting</t>
    </r>
    <r>
      <rPr>
        <sz val="11"/>
        <color rgb="FF006096"/>
        <rFont val="Roboto Condensed"/>
      </rPr>
      <t xml:space="preserve">
</t>
    </r>
    <r>
      <rPr>
        <sz val="11"/>
        <color rgb="FF000000"/>
        <rFont val="Calibri"/>
      </rPr>
      <t xml:space="preserve">
</t>
    </r>
    <r>
      <rPr>
        <sz val="11"/>
        <color rgb="FF000000"/>
        <rFont val="Calibri"/>
      </rPr>
      <t>To view accounting logs -</t>
    </r>
    <r>
      <rPr>
        <sz val="11"/>
        <color rgb="FF000000"/>
        <rFont val="Calibri"/>
      </rPr>
      <t xml:space="preserve">
</t>
    </r>
    <r>
      <rPr>
        <sz val="11"/>
        <color rgb="FF006096"/>
        <rFont val="Roboto Condensed"/>
      </rPr>
      <t>switch# show accounting log</t>
    </r>
    <r>
      <rPr>
        <sz val="11"/>
        <color rgb="FF006096"/>
        <rFont val="Roboto Condensed"/>
      </rPr>
      <t xml:space="preserve">
</t>
    </r>
    <r>
      <rPr>
        <sz val="11"/>
        <color rgb="FF000000"/>
        <rFont val="Calibri"/>
      </rPr>
      <t xml:space="preserve">
</t>
    </r>
    <r>
      <rPr>
        <sz val="11"/>
        <color rgb="FF000000"/>
        <rFont val="Calibri"/>
      </rPr>
      <t>Sample outputs -</t>
    </r>
    <r>
      <rPr>
        <sz val="11"/>
        <color rgb="FF000000"/>
        <rFont val="Calibri"/>
      </rPr>
      <t xml:space="preserve">
</t>
    </r>
    <r>
      <rPr>
        <sz val="11"/>
        <color rgb="FF006096"/>
        <rFont val="Roboto Condensed"/>
      </rPr>
      <t>Bldg1-Acc-6300-VSF(config)# show aaa accounting</t>
    </r>
    <r>
      <rPr>
        <sz val="11"/>
        <color rgb="FF006096"/>
        <rFont val="Roboto Condensed"/>
      </rPr>
      <t xml:space="preserve">
</t>
    </r>
    <r>
      <rPr>
        <sz val="11"/>
        <color rgb="FF006096"/>
        <rFont val="Roboto Condensed"/>
      </rPr>
      <t>AAA Accounting:</t>
    </r>
    <r>
      <rPr>
        <sz val="11"/>
        <color rgb="FF006096"/>
        <rFont val="Roboto Condensed"/>
      </rPr>
      <t xml:space="preserve">
</t>
    </r>
    <r>
      <rPr>
        <sz val="11"/>
        <color rgb="FF006096"/>
        <rFont val="Roboto Condensed"/>
      </rPr>
      <t xml:space="preserve">  Accounting Type                               : all</t>
    </r>
    <r>
      <rPr>
        <sz val="11"/>
        <color rgb="FF006096"/>
        <rFont val="Roboto Condensed"/>
      </rPr>
      <t xml:space="preserve">
</t>
    </r>
    <r>
      <rPr>
        <sz val="11"/>
        <color rgb="FF006096"/>
        <rFont val="Roboto Condensed"/>
      </rPr>
      <t xml:space="preserve">  Accounting Mode                               : start-stop</t>
    </r>
    <r>
      <rPr>
        <sz val="11"/>
        <color rgb="FF006096"/>
        <rFont val="Roboto Condensed"/>
      </rPr>
      <t xml:space="preserve">
</t>
    </r>
    <r>
      <rPr>
        <sz val="11"/>
        <color rgb="FF006096"/>
        <rFont val="Roboto Condensed"/>
      </rPr>
      <t xml:space="preserve">  Accounting Fail-through                       : Disabled</t>
    </r>
    <r>
      <rPr>
        <sz val="11"/>
        <color rgb="FF006096"/>
        <rFont val="Roboto Condensed"/>
      </rPr>
      <t xml:space="preserve">
</t>
    </r>
    <r>
      <rPr>
        <sz val="11"/>
        <color rgb="FF006096"/>
        <rFont val="Roboto Condensed"/>
      </rPr>
      <t>Accounting for default channel: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GROUP NAME                       | GROUP PRIORITY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local                            | 0</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Switch# show aaa accounting log all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Command logs from previous boots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2025-05-09T05:50:27.765+00:00 acctsyslogd[2788]: AUDIT|CLI "enable" executed</t>
    </r>
    <r>
      <rPr>
        <sz val="11"/>
        <color rgb="FF006096"/>
        <rFont val="Roboto Condensed"/>
      </rPr>
      <t xml:space="preserve">
</t>
    </r>
    <r>
      <rPr>
        <sz val="11"/>
        <color rgb="FF006096"/>
        <rFont val="Roboto Condensed"/>
      </rPr>
      <t>by user 'admin' from address '0.0.0.0' through CONSOLE session which resulted</t>
    </r>
    <r>
      <rPr>
        <sz val="11"/>
        <color rgb="FF006096"/>
        <rFont val="Roboto Condensed"/>
      </rPr>
      <t xml:space="preserve">
</t>
    </r>
    <r>
      <rPr>
        <sz val="11"/>
        <color rgb="FF006096"/>
        <rFont val="Roboto Condensed"/>
      </rPr>
      <t>in success at timezone UTC.</t>
    </r>
    <r>
      <rPr>
        <sz val="11"/>
        <color rgb="FF006096"/>
        <rFont val="Roboto Condensed"/>
      </rPr>
      <t xml:space="preserve">
</t>
    </r>
  </si>
  <si>
    <t>1.5.4.2</t>
  </si>
  <si>
    <r>
      <rPr>
        <sz val="11"/>
        <rFont val="Calibri"/>
      </rPr>
      <t>Remote Accounting</t>
    </r>
  </si>
  <si>
    <r>
      <rPr>
        <sz val="11"/>
        <color rgb="FF000000"/>
        <rFont val="Calibri"/>
      </rPr>
      <t>To enable the remote accounting configuration:</t>
    </r>
    <r>
      <rPr>
        <sz val="11"/>
        <color rgb="FF000000"/>
        <rFont val="Calibri"/>
      </rPr>
      <t xml:space="preserve">
</t>
    </r>
    <r>
      <rPr>
        <sz val="11"/>
        <color rgb="FF006096"/>
        <rFont val="Roboto Condensed"/>
      </rPr>
      <t>Switch(config)# aaa accounting all-mgmt &lt;console|default|https-server|ssh|telnet&gt; start-stop &lt;group&gt;</t>
    </r>
    <r>
      <rPr>
        <sz val="11"/>
        <color rgb="FF006096"/>
        <rFont val="Roboto Condensed"/>
      </rPr>
      <t xml:space="preserve">
</t>
    </r>
  </si>
  <si>
    <r>
      <rPr>
        <sz val="11"/>
        <color rgb="FF000000"/>
        <rFont val="Calibri"/>
      </rPr>
      <t>For remote accounting, the information is sent to the first reachable remote server that was configuredwith this command for remote accounting. If no remote server is reachable, local accounting remainsavailable by default</t>
    </r>
  </si>
  <si>
    <r>
      <rPr>
        <sz val="11"/>
        <color rgb="FF000000"/>
        <rFont val="Calibri"/>
      </rPr>
      <t>Remote accounting improves network scalability and security, minimizes downtime through proactive monitoring, and reduces operational costs by enabling remote management of CX switches</t>
    </r>
  </si>
  <si>
    <r>
      <rPr>
        <sz val="11"/>
        <color rgb="FF000000"/>
        <rFont val="Calibri"/>
      </rPr>
      <t>To view the configuration  -</t>
    </r>
    <r>
      <rPr>
        <sz val="11"/>
        <color rgb="FF000000"/>
        <rFont val="Calibri"/>
      </rPr>
      <t xml:space="preserve">
</t>
    </r>
    <r>
      <rPr>
        <sz val="11"/>
        <color rgb="FF006096"/>
        <rFont val="Roboto Condensed"/>
      </rPr>
      <t>switch# show aaa accounting</t>
    </r>
    <r>
      <rPr>
        <sz val="11"/>
        <color rgb="FF006096"/>
        <rFont val="Roboto Condensed"/>
      </rPr>
      <t xml:space="preserve">
</t>
    </r>
    <r>
      <rPr>
        <sz val="11"/>
        <color rgb="FF000000"/>
        <rFont val="Calibri"/>
      </rPr>
      <t xml:space="preserve">
</t>
    </r>
    <r>
      <rPr>
        <sz val="11"/>
        <color rgb="FF000000"/>
        <rFont val="Calibri"/>
      </rPr>
      <t>Sample output -</t>
    </r>
    <r>
      <rPr>
        <sz val="11"/>
        <color rgb="FF000000"/>
        <rFont val="Calibri"/>
      </rPr>
      <t xml:space="preserve">
</t>
    </r>
    <r>
      <rPr>
        <sz val="11"/>
        <color rgb="FF006096"/>
        <rFont val="Roboto Condensed"/>
      </rPr>
      <t xml:space="preserve"> (config)# show aaa accounting</t>
    </r>
    <r>
      <rPr>
        <sz val="11"/>
        <color rgb="FF006096"/>
        <rFont val="Roboto Condensed"/>
      </rPr>
      <t xml:space="preserve">
</t>
    </r>
    <r>
      <rPr>
        <sz val="11"/>
        <color rgb="FF006096"/>
        <rFont val="Roboto Condensed"/>
      </rPr>
      <t xml:space="preserve"> AAA Accounting:</t>
    </r>
    <r>
      <rPr>
        <sz val="11"/>
        <color rgb="FF006096"/>
        <rFont val="Roboto Condensed"/>
      </rPr>
      <t xml:space="preserve">
</t>
    </r>
    <r>
      <rPr>
        <sz val="11"/>
        <color rgb="FF006096"/>
        <rFont val="Roboto Condensed"/>
      </rPr>
      <t xml:space="preserve">   Accounting Type               : all</t>
    </r>
    <r>
      <rPr>
        <sz val="11"/>
        <color rgb="FF006096"/>
        <rFont val="Roboto Condensed"/>
      </rPr>
      <t xml:space="preserve">
</t>
    </r>
    <r>
      <rPr>
        <sz val="11"/>
        <color rgb="FF006096"/>
        <rFont val="Roboto Condensed"/>
      </rPr>
      <t xml:space="preserve">   Accounting Mode               : start-stop</t>
    </r>
    <r>
      <rPr>
        <sz val="11"/>
        <color rgb="FF006096"/>
        <rFont val="Roboto Condensed"/>
      </rPr>
      <t xml:space="preserve">
</t>
    </r>
    <r>
      <rPr>
        <sz val="11"/>
        <color rgb="FF006096"/>
        <rFont val="Roboto Condensed"/>
      </rPr>
      <t xml:space="preserve">   Accounting Fail-through       : Enabled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Accounting for default channel:</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GROUP NAME                       | GROUP PRIORITY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sg1                              | 0</t>
    </r>
    <r>
      <rPr>
        <sz val="11"/>
        <color rgb="FF006096"/>
        <rFont val="Roboto Condensed"/>
      </rPr>
      <t xml:space="preserve">
</t>
    </r>
  </si>
  <si>
    <t>AAA for Management Interfaces</t>
  </si>
  <si>
    <t>1.5.5</t>
  </si>
  <si>
    <r>
      <rPr>
        <sz val="11"/>
        <rFont val="Calibri"/>
      </rPr>
      <t>Per User Management Interface Enablement</t>
    </r>
  </si>
  <si>
    <r>
      <rPr>
        <sz val="11"/>
        <color rgb="FF000000"/>
        <rFont val="Calibri"/>
      </rPr>
      <t>Local per-user management interface enablement is performed with CLI command . Example ofdisabling the SSH management interface for local user admin1 -</t>
    </r>
    <r>
      <rPr>
        <sz val="11"/>
        <color rgb="FF000000"/>
        <rFont val="Calibri"/>
      </rPr>
      <t xml:space="preserve">
</t>
    </r>
    <r>
      <rPr>
        <sz val="11"/>
        <color rgb="FF006096"/>
        <rFont val="Roboto Condensed"/>
      </rPr>
      <t>switch(config)# no user admin1 management-interface ssh</t>
    </r>
    <r>
      <rPr>
        <sz val="11"/>
        <color rgb="FF006096"/>
        <rFont val="Roboto Condensed"/>
      </rPr>
      <t xml:space="preserve">
</t>
    </r>
    <r>
      <rPr>
        <sz val="11"/>
        <color rgb="FF000000"/>
        <rFont val="Calibri"/>
      </rPr>
      <t xml:space="preserve">
</t>
    </r>
    <r>
      <rPr>
        <sz val="11"/>
        <color rgb="FF000000"/>
        <rFont val="Calibri"/>
      </rPr>
      <t>For remote TACACS+ and RADIUS/RadSec servers, per-user management interface enablement is performed byconfiguring the AOS-CX VSA Aruba-User-Mgmt-Interface (ID = 69 , type = string). On the TACACS+ or RADIUS/RadSec server, the AOS-CX VSA Aruba-User-Mgmt-Interface must be set to a comma-separated list of management interface names for which login is permitted by the associated user. Management interfaces omitted from the list are disabled for the associated user. A maximum of four management interface names are allowed, with each management interface name given once. Permitted management interface names (always lowercase) are as follows:</t>
    </r>
    <r>
      <rPr>
        <sz val="11"/>
        <color rgb="FF000000"/>
        <rFont val="Calibri"/>
      </rPr>
      <t xml:space="preserve">
</t>
    </r>
    <r>
      <rPr>
        <sz val="11"/>
        <color rgb="FF000000"/>
        <rFont val="Calibri"/>
      </rPr>
      <t>- ssh</t>
    </r>
    <r>
      <rPr>
        <sz val="11"/>
        <color rgb="FF000000"/>
        <rFont val="Calibri"/>
      </rPr>
      <t xml:space="preserve">
</t>
    </r>
    <r>
      <rPr>
        <sz val="11"/>
        <color rgb="FF000000"/>
        <rFont val="Calibri"/>
      </rPr>
      <t>- telnet</t>
    </r>
    <r>
      <rPr>
        <sz val="11"/>
        <color rgb="FF000000"/>
        <rFont val="Calibri"/>
      </rPr>
      <t xml:space="preserve">
</t>
    </r>
    <r>
      <rPr>
        <sz val="11"/>
        <color rgb="FF000000"/>
        <rFont val="Calibri"/>
      </rPr>
      <t>- https-server</t>
    </r>
    <r>
      <rPr>
        <sz val="11"/>
        <color rgb="FF000000"/>
        <rFont val="Calibri"/>
      </rPr>
      <t xml:space="preserve">
</t>
    </r>
    <r>
      <rPr>
        <sz val="11"/>
        <color rgb="FF000000"/>
        <rFont val="Calibri"/>
      </rPr>
      <t>- consoleThe VSA has a maximum length of 32 characters. The VSA is ignored by the switch if longer than 32 characters. When a user login fails because of an attempt to use a management interface that is notallowed, an event log is available indicating the enabled management interfaces as received in theTACACS+ or RADIUS/RadSec VSA.</t>
    </r>
    <r>
      <rPr>
        <sz val="11"/>
        <color rgb="FF000000"/>
        <rFont val="Calibri"/>
      </rPr>
      <t xml:space="preserve">
</t>
    </r>
    <r>
      <rPr>
        <sz val="11"/>
        <color rgb="FF000000"/>
        <rFont val="Calibri"/>
      </rPr>
      <t>Example Remote server VSA value that enables the two named management interfaces (ssh, telnet) while disabling the two unnamed management interfaces (https-server, console):</t>
    </r>
    <r>
      <rPr>
        <sz val="11"/>
        <color rgb="FF000000"/>
        <rFont val="Calibri"/>
      </rPr>
      <t xml:space="preserve">
</t>
    </r>
    <r>
      <rPr>
        <sz val="11"/>
        <color rgb="FF006096"/>
        <rFont val="Roboto Condensed"/>
      </rPr>
      <t>Aruba-User-Mgmt-Interface = "ssh,telnet"</t>
    </r>
    <r>
      <rPr>
        <sz val="11"/>
        <color rgb="FF006096"/>
        <rFont val="Roboto Condensed"/>
      </rPr>
      <t xml:space="preserve">
</t>
    </r>
    <r>
      <rPr>
        <sz val="11"/>
        <color rgb="FF000000"/>
        <rFont val="Calibri"/>
      </rPr>
      <t xml:space="preserve">
</t>
    </r>
    <r>
      <rPr>
        <sz val="11"/>
        <color rgb="FF000000"/>
        <rFont val="Calibri"/>
      </rPr>
      <t>Example Remote server VSA value that enables all four management interfaces:</t>
    </r>
    <r>
      <rPr>
        <sz val="11"/>
        <color rgb="FF000000"/>
        <rFont val="Calibri"/>
      </rPr>
      <t xml:space="preserve">
</t>
    </r>
    <r>
      <rPr>
        <sz val="11"/>
        <color rgb="FF006096"/>
        <rFont val="Roboto Condensed"/>
      </rPr>
      <t>Aruba-User-Mgmt-Interface = "ssh,telnet,https-server,console"</t>
    </r>
    <r>
      <rPr>
        <sz val="11"/>
        <color rgb="FF006096"/>
        <rFont val="Roboto Condensed"/>
      </rPr>
      <t xml:space="preserve">
</t>
    </r>
  </si>
  <si>
    <r>
      <rPr>
        <sz val="11"/>
        <color rgb="FF000000"/>
        <rFont val="Calibri"/>
      </rPr>
      <t>By default, authenticated users are enabled for accessing the switch through all these available managementinterfaces: ssh, telnet, https-server, console. Additionally fine-grained command authorization can beperformed using RBAC , but it is applicable only for the CLIs not for Web-UI/REST API requests . Henceit is recommended to enable the specific management interfaces for the users based on the usertype using below ways -</t>
    </r>
    <r>
      <rPr>
        <sz val="11"/>
        <color rgb="FF000000"/>
        <rFont val="Calibri"/>
      </rPr>
      <t xml:space="preserve">
</t>
    </r>
    <r>
      <rPr>
        <sz val="11"/>
        <color rgb="FF000000"/>
        <rFont val="Calibri"/>
      </rPr>
      <t>- Local Per-User Management interface Enablement using CLI</t>
    </r>
    <r>
      <rPr>
        <sz val="11"/>
        <color rgb="FF000000"/>
        <rFont val="Calibri"/>
      </rPr>
      <t xml:space="preserve">
</t>
    </r>
    <r>
      <rPr>
        <sz val="11"/>
        <color rgb="FF000000"/>
        <rFont val="Calibri"/>
      </rPr>
      <t>- Remote AAA Servers (Radius/ RadSec/ TACACS+) using VSA</t>
    </r>
  </si>
  <si>
    <r>
      <rPr>
        <sz val="11"/>
        <color rgb="FF000000"/>
        <rFont val="Calibri"/>
      </rPr>
      <t>Implementing per-user management ensures compliance with organizational access control policies, reducing the risk of unauthorized changes to the switch configuration.</t>
    </r>
  </si>
  <si>
    <r>
      <rPr>
        <sz val="11"/>
        <color rgb="FF000000"/>
        <rFont val="Calibri"/>
      </rPr>
      <t>To view the configuration change -</t>
    </r>
    <r>
      <rPr>
        <sz val="11"/>
        <color rgb="FF000000"/>
        <rFont val="Calibri"/>
      </rPr>
      <t xml:space="preserve">
</t>
    </r>
    <r>
      <rPr>
        <sz val="11"/>
        <color rgb="FF006096"/>
        <rFont val="Roboto Condensed"/>
      </rPr>
      <t>switch(config)# show user-list management-interface</t>
    </r>
    <r>
      <rPr>
        <sz val="11"/>
        <color rgb="FF006096"/>
        <rFont val="Roboto Condensed"/>
      </rPr>
      <t xml:space="preserve">
</t>
    </r>
    <r>
      <rPr>
        <sz val="11"/>
        <color rgb="FF000000"/>
        <rFont val="Calibri"/>
      </rPr>
      <t xml:space="preserve">
</t>
    </r>
    <r>
      <rPr>
        <sz val="11"/>
        <color rgb="FF000000"/>
        <rFont val="Calibri"/>
      </rPr>
      <t>Sample Output -</t>
    </r>
    <r>
      <rPr>
        <sz val="11"/>
        <color rgb="FF000000"/>
        <rFont val="Calibri"/>
      </rPr>
      <t xml:space="preserve">
</t>
    </r>
    <r>
      <rPr>
        <sz val="11"/>
        <color rgb="FF006096"/>
        <rFont val="Roboto Condensed"/>
      </rPr>
      <t>switch(config)# show user-list management-interface</t>
    </r>
    <r>
      <rPr>
        <sz val="11"/>
        <color rgb="FF006096"/>
        <rFont val="Roboto Condensed"/>
      </rPr>
      <t xml:space="preserve">
</t>
    </r>
    <r>
      <rPr>
        <sz val="11"/>
        <color rgb="FF006096"/>
        <rFont val="Roboto Condensed"/>
      </rPr>
      <t>USER ENABLED MANAGEMENT INTERFACE(S)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admin ssh,telnet,https-sever,console</t>
    </r>
    <r>
      <rPr>
        <sz val="11"/>
        <color rgb="FF006096"/>
        <rFont val="Roboto Condensed"/>
      </rPr>
      <t xml:space="preserve">
</t>
    </r>
    <r>
      <rPr>
        <sz val="11"/>
        <color rgb="FF006096"/>
        <rFont val="Roboto Condensed"/>
      </rPr>
      <t>admin1 telnet,https-server,console</t>
    </r>
    <r>
      <rPr>
        <sz val="11"/>
        <color rgb="FF006096"/>
        <rFont val="Roboto Condensed"/>
      </rPr>
      <t xml:space="preserve">
</t>
    </r>
  </si>
  <si>
    <t>1.5.6</t>
  </si>
  <si>
    <r>
      <rPr>
        <sz val="11"/>
        <rFont val="Calibri"/>
      </rPr>
      <t>Login Privilege Elevation for Administrators</t>
    </r>
  </si>
  <si>
    <r>
      <rPr>
        <sz val="11"/>
        <color rgb="FF000000"/>
        <rFont val="Calibri"/>
      </rPr>
      <t>To enable  login privilege-elevation for group administrators -</t>
    </r>
    <r>
      <rPr>
        <sz val="11"/>
        <color rgb="FF000000"/>
        <rFont val="Calibri"/>
      </rPr>
      <t xml:space="preserve">
</t>
    </r>
    <r>
      <rPr>
        <sz val="11"/>
        <color rgb="FF006096"/>
        <rFont val="Roboto Condensed"/>
      </rPr>
      <t>Switch(config)# aaa authentication login privilege-elevation group administrators</t>
    </r>
    <r>
      <rPr>
        <sz val="11"/>
        <color rgb="FF006096"/>
        <rFont val="Roboto Condensed"/>
      </rPr>
      <t xml:space="preserve">
</t>
    </r>
  </si>
  <si>
    <r>
      <rPr>
        <sz val="11"/>
        <color rgb="FF000000"/>
        <rFont val="Calibri"/>
      </rPr>
      <t>By default, the AOS-CX switches only allow the administrator user to perform the "enable" command and when executed, the user is elevated in privilege without prompting for a password. To increase the security, login privilege elevation feature can be enabled. Configuration provided to enable/disable the privilege-elevation feature &amp; will be disabled by default. The customer will have to enable this feature &amp; then re-login for the privilege-elevation feature to take effect..Upon successful login into the switch, the administrator user will be first provided with lower privilege access (the operator level access ‘&gt;’ prompt) and upon executing the ‘enable’ command, will be prompted to enter a password.  The user will have to enter the same password and will be re-authenticated to elevate the privilege to administrator (the administrator level access with ‘#’ prompt). Executing a disable will bring back the access to the ‘&gt;’ prompt</t>
    </r>
    <r>
      <rPr>
        <sz val="11"/>
        <color rgb="FF000000"/>
        <rFont val="Calibri"/>
      </rPr>
      <t xml:space="preserve">
</t>
    </r>
    <r>
      <rPr>
        <sz val="11"/>
        <color rgb="FF000000"/>
        <rFont val="Calibri"/>
      </rPr>
      <t>- Supported for Local/Radius/TACACS+ login authentications .</t>
    </r>
    <r>
      <rPr>
        <sz val="11"/>
        <color rgb="FF000000"/>
        <rFont val="Calibri"/>
      </rPr>
      <t xml:space="preserve">
</t>
    </r>
    <r>
      <rPr>
        <sz val="11"/>
        <color rgb="FF000000"/>
        <rFont val="Calibri"/>
      </rPr>
      <t>- Applicable to only users in administrator group and same password for both levels.</t>
    </r>
  </si>
  <si>
    <r>
      <rPr>
        <sz val="11"/>
        <color rgb="FF000000"/>
        <rFont val="Calibri"/>
      </rPr>
      <t>The impact of this feature enhances security and operational efficiency by ensuring that only trusted users gain administrative access after executing "enable" CLI.</t>
    </r>
  </si>
  <si>
    <r>
      <rPr>
        <sz val="11"/>
        <color rgb="FF000000"/>
        <rFont val="Calibri"/>
      </rPr>
      <t>To view the configuration change -</t>
    </r>
    <r>
      <rPr>
        <sz val="11"/>
        <color rgb="FF000000"/>
        <rFont val="Calibri"/>
      </rPr>
      <t xml:space="preserve">
</t>
    </r>
    <r>
      <rPr>
        <sz val="11"/>
        <color rgb="FF006096"/>
        <rFont val="Roboto Condensed"/>
      </rPr>
      <t>switch# show run | in aaa</t>
    </r>
    <r>
      <rPr>
        <sz val="11"/>
        <color rgb="FF006096"/>
        <rFont val="Roboto Condensed"/>
      </rPr>
      <t xml:space="preserve">
</t>
    </r>
    <r>
      <rPr>
        <sz val="11"/>
        <color rgb="FF006096"/>
        <rFont val="Roboto Condensed"/>
      </rPr>
      <t>aaa authentication login privilege-elevation group administrators</t>
    </r>
    <r>
      <rPr>
        <sz val="11"/>
        <color rgb="FF006096"/>
        <rFont val="Roboto Condensed"/>
      </rPr>
      <t xml:space="preserve">
</t>
    </r>
  </si>
  <si>
    <t>Public Key Infrastructure (PKI)</t>
  </si>
  <si>
    <t>1.6.1</t>
  </si>
  <si>
    <r>
      <rPr>
        <sz val="11"/>
        <rFont val="Calibri"/>
      </rPr>
      <t>TLS Check Key Usage</t>
    </r>
  </si>
  <si>
    <r>
      <rPr>
        <sz val="11"/>
        <color rgb="FF006096"/>
        <rFont val="Roboto Condensed"/>
      </rPr>
      <t>switch# conf</t>
    </r>
    <r>
      <rPr>
        <sz val="11"/>
        <color rgb="FF006096"/>
        <rFont val="Roboto Condensed"/>
      </rPr>
      <t xml:space="preserve">
</t>
    </r>
    <r>
      <rPr>
        <sz val="11"/>
        <color rgb="FF006096"/>
        <rFont val="Roboto Condensed"/>
      </rPr>
      <t xml:space="preserve">switch(config)# tls check-key-usage </t>
    </r>
    <r>
      <rPr>
        <sz val="11"/>
        <color rgb="FF006096"/>
        <rFont val="Roboto Condensed"/>
      </rPr>
      <t xml:space="preserve">
</t>
    </r>
  </si>
  <si>
    <r>
      <rPr>
        <sz val="11"/>
        <color rgb="FF000000"/>
        <rFont val="Calibri"/>
      </rPr>
      <t>This sequence describes configuring TLS to enforce key usage checking</t>
    </r>
  </si>
  <si>
    <r>
      <rPr>
        <sz val="11"/>
        <color rgb="FF006096"/>
        <rFont val="Roboto Condensed"/>
      </rPr>
      <t>switch# show tls</t>
    </r>
    <r>
      <rPr>
        <sz val="11"/>
        <color rgb="FF006096"/>
        <rFont val="Roboto Condensed"/>
      </rPr>
      <t xml:space="preserve">
</t>
    </r>
    <r>
      <rPr>
        <sz val="11"/>
        <color rgb="FF006096"/>
        <rFont val="Roboto Condensed"/>
      </rPr>
      <t>TLS crypto algorithms state:  default</t>
    </r>
    <r>
      <rPr>
        <sz val="11"/>
        <color rgb="FF006096"/>
        <rFont val="Roboto Condensed"/>
      </rPr>
      <t xml:space="preserve">
</t>
    </r>
    <r>
      <rPr>
        <sz val="11"/>
        <color rgb="FF006096"/>
        <rFont val="Roboto Condensed"/>
      </rPr>
      <t>TLS key usage checking     :  off</t>
    </r>
    <r>
      <rPr>
        <sz val="11"/>
        <color rgb="FF006096"/>
        <rFont val="Roboto Condensed"/>
      </rPr>
      <t xml:space="preserve">
</t>
    </r>
  </si>
  <si>
    <r>
      <rPr>
        <sz val="11"/>
        <color rgb="FF000000"/>
        <rFont val="Calibri"/>
      </rPr>
      <t>off</t>
    </r>
  </si>
  <si>
    <t>1.6.2</t>
  </si>
  <si>
    <r>
      <rPr>
        <sz val="11"/>
        <rFont val="Calibri"/>
      </rPr>
      <t>TLS Minimum Version</t>
    </r>
  </si>
  <si>
    <r>
      <rPr>
        <sz val="11"/>
        <color rgb="FF000000"/>
        <rFont val="Calibri"/>
      </rPr>
      <t>The switch supports TLS version 1.2 and 1.3 and secure cipher suites for each TLS version supported.</t>
    </r>
  </si>
  <si>
    <r>
      <rPr>
        <sz val="11"/>
        <color rgb="FF000000"/>
        <rFont val="Calibri"/>
      </rPr>
      <t>Verify enabled TLS version and cipher suites:</t>
    </r>
    <r>
      <rPr>
        <sz val="11"/>
        <color rgb="FF000000"/>
        <rFont val="Calibri"/>
      </rPr>
      <t xml:space="preserve">
</t>
    </r>
    <r>
      <rPr>
        <sz val="11"/>
        <color rgb="FF006096"/>
        <rFont val="Roboto Condensed"/>
      </rPr>
      <t xml:space="preserve">switch# show tls global </t>
    </r>
    <r>
      <rPr>
        <sz val="11"/>
        <color rgb="FF006096"/>
        <rFont val="Roboto Condensed"/>
      </rPr>
      <t xml:space="preserve">
</t>
    </r>
    <r>
      <rPr>
        <sz val="11"/>
        <color rgb="FF006096"/>
        <rFont val="Roboto Condensed"/>
      </rPr>
      <t>Minimum TLS version : 1.2</t>
    </r>
    <r>
      <rPr>
        <sz val="11"/>
        <color rgb="FF006096"/>
        <rFont val="Roboto Condensed"/>
      </rPr>
      <t xml:space="preserve">
</t>
    </r>
    <r>
      <rPr>
        <sz val="11"/>
        <color rgb="FF006096"/>
        <rFont val="Roboto Condensed"/>
      </rPr>
      <t>TLS 1.2 cipher suites from highest to lowest priority :</t>
    </r>
    <r>
      <rPr>
        <sz val="11"/>
        <color rgb="FF006096"/>
        <rFont val="Roboto Condensed"/>
      </rPr>
      <t xml:space="preserve">
</t>
    </r>
    <r>
      <rPr>
        <sz val="11"/>
        <color rgb="FF006096"/>
        <rFont val="Roboto Condensed"/>
      </rPr>
      <t xml:space="preserve">  State       Cipher Suite</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allowed     TLS_ECDHE_ECDSA_WITH_AES_256_GCM_SHA384</t>
    </r>
    <r>
      <rPr>
        <sz val="11"/>
        <color rgb="FF006096"/>
        <rFont val="Roboto Condensed"/>
      </rPr>
      <t xml:space="preserve">
</t>
    </r>
    <r>
      <rPr>
        <sz val="11"/>
        <color rgb="FF006096"/>
        <rFont val="Roboto Condensed"/>
      </rPr>
      <t xml:space="preserve">  allowed     TLS_ECDHE_ECDSA_WITH_AES_128_GCM_SHA256</t>
    </r>
    <r>
      <rPr>
        <sz val="11"/>
        <color rgb="FF006096"/>
        <rFont val="Roboto Condensed"/>
      </rPr>
      <t xml:space="preserve">
</t>
    </r>
    <r>
      <rPr>
        <sz val="11"/>
        <color rgb="FF006096"/>
        <rFont val="Roboto Condensed"/>
      </rPr>
      <t xml:space="preserve">  allowed     TLS_ECDHE_RSA_WITH_AES_256_GCM_SHA384</t>
    </r>
    <r>
      <rPr>
        <sz val="11"/>
        <color rgb="FF006096"/>
        <rFont val="Roboto Condensed"/>
      </rPr>
      <t xml:space="preserve">
</t>
    </r>
    <r>
      <rPr>
        <sz val="11"/>
        <color rgb="FF006096"/>
        <rFont val="Roboto Condensed"/>
      </rPr>
      <t xml:space="preserve">  allowed     TLS_ECDHE_RSA_WITH_AES_128_GCM_SHA256</t>
    </r>
    <r>
      <rPr>
        <sz val="11"/>
        <color rgb="FF006096"/>
        <rFont val="Roboto Condensed"/>
      </rPr>
      <t xml:space="preserve">
</t>
    </r>
    <r>
      <rPr>
        <sz val="11"/>
        <color rgb="FF006096"/>
        <rFont val="Roboto Condensed"/>
      </rPr>
      <t xml:space="preserve">  allowed     TLS_RSA_WITH_AES_256_GCM_SHA384</t>
    </r>
    <r>
      <rPr>
        <sz val="11"/>
        <color rgb="FF006096"/>
        <rFont val="Roboto Condensed"/>
      </rPr>
      <t xml:space="preserve">
</t>
    </r>
    <r>
      <rPr>
        <sz val="11"/>
        <color rgb="FF006096"/>
        <rFont val="Roboto Condensed"/>
      </rPr>
      <t xml:space="preserve">  allowed     TLS_RSA_WITH_AES_128_GCM_SHA256</t>
    </r>
    <r>
      <rPr>
        <sz val="11"/>
        <color rgb="FF006096"/>
        <rFont val="Roboto Condensed"/>
      </rPr>
      <t xml:space="preserve">
</t>
    </r>
    <r>
      <rPr>
        <sz val="11"/>
        <color rgb="FF006096"/>
        <rFont val="Roboto Condensed"/>
      </rPr>
      <t>TLS 1.3 cipher suites from highest to lowest priority :</t>
    </r>
    <r>
      <rPr>
        <sz val="11"/>
        <color rgb="FF006096"/>
        <rFont val="Roboto Condensed"/>
      </rPr>
      <t xml:space="preserve">
</t>
    </r>
    <r>
      <rPr>
        <sz val="11"/>
        <color rgb="FF006096"/>
        <rFont val="Roboto Condensed"/>
      </rPr>
      <t xml:space="preserve">  State       Cipher Suite</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allowed     TLS_AES_256_GCM_SHA384</t>
    </r>
    <r>
      <rPr>
        <sz val="11"/>
        <color rgb="FF006096"/>
        <rFont val="Roboto Condensed"/>
      </rPr>
      <t xml:space="preserve">
</t>
    </r>
    <r>
      <rPr>
        <sz val="11"/>
        <color rgb="FF006096"/>
        <rFont val="Roboto Condensed"/>
      </rPr>
      <t xml:space="preserve">  allowed     TLS_AES_128_GCM_SHA256</t>
    </r>
    <r>
      <rPr>
        <sz val="11"/>
        <color rgb="FF006096"/>
        <rFont val="Roboto Condensed"/>
      </rPr>
      <t xml:space="preserve">
</t>
    </r>
    <r>
      <rPr>
        <sz val="11"/>
        <color rgb="FF006096"/>
        <rFont val="Roboto Condensed"/>
      </rPr>
      <t xml:space="preserve">  allowed     TLS_CHACHA20_POLY1305_SHA256</t>
    </r>
    <r>
      <rPr>
        <sz val="11"/>
        <color rgb="FF006096"/>
        <rFont val="Roboto Condensed"/>
      </rPr>
      <t xml:space="preserve">
</t>
    </r>
    <r>
      <rPr>
        <sz val="11"/>
        <color rgb="FF006096"/>
        <rFont val="Roboto Condensed"/>
      </rPr>
      <t xml:space="preserve">  allowed     TLS_AES_128_CCM_8_SHA256</t>
    </r>
    <r>
      <rPr>
        <sz val="11"/>
        <color rgb="FF006096"/>
        <rFont val="Roboto Condensed"/>
      </rPr>
      <t xml:space="preserve">
</t>
    </r>
    <r>
      <rPr>
        <sz val="11"/>
        <color rgb="FF006096"/>
        <rFont val="Roboto Condensed"/>
      </rPr>
      <t xml:space="preserve">  allowed     TLS_AES_128_CCM_SHA256</t>
    </r>
    <r>
      <rPr>
        <sz val="11"/>
        <color rgb="FF006096"/>
        <rFont val="Roboto Condensed"/>
      </rPr>
      <t xml:space="preserve">
</t>
    </r>
    <r>
      <rPr>
        <sz val="11"/>
        <color rgb="FF006096"/>
        <rFont val="Roboto Condensed"/>
      </rPr>
      <t>TLS key exchange algorithms from highest to lowest priority :</t>
    </r>
    <r>
      <rPr>
        <sz val="11"/>
        <color rgb="FF006096"/>
        <rFont val="Roboto Condensed"/>
      </rPr>
      <t xml:space="preserve">
</t>
    </r>
    <r>
      <rPr>
        <sz val="11"/>
        <color rgb="FF006096"/>
        <rFont val="Roboto Condensed"/>
      </rPr>
      <t xml:space="preserve">  State       Algorithm</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allowed     secp521r1</t>
    </r>
    <r>
      <rPr>
        <sz val="11"/>
        <color rgb="FF006096"/>
        <rFont val="Roboto Condensed"/>
      </rPr>
      <t xml:space="preserve">
</t>
    </r>
    <r>
      <rPr>
        <sz val="11"/>
        <color rgb="FF006096"/>
        <rFont val="Roboto Condensed"/>
      </rPr>
      <t xml:space="preserve">  allowed     secp384r1</t>
    </r>
    <r>
      <rPr>
        <sz val="11"/>
        <color rgb="FF006096"/>
        <rFont val="Roboto Condensed"/>
      </rPr>
      <t xml:space="preserve">
</t>
    </r>
    <r>
      <rPr>
        <sz val="11"/>
        <color rgb="FF006096"/>
        <rFont val="Roboto Condensed"/>
      </rPr>
      <t xml:space="preserve">  allowed     secp256r1</t>
    </r>
    <r>
      <rPr>
        <sz val="11"/>
        <color rgb="FF006096"/>
        <rFont val="Roboto Condensed"/>
      </rPr>
      <t xml:space="preserve">
</t>
    </r>
    <r>
      <rPr>
        <sz val="11"/>
        <color rgb="FF006096"/>
        <rFont val="Roboto Condensed"/>
      </rPr>
      <t xml:space="preserve">  allowed     X25519</t>
    </r>
    <r>
      <rPr>
        <sz val="11"/>
        <color rgb="FF006096"/>
        <rFont val="Roboto Condensed"/>
      </rPr>
      <t xml:space="preserve">
</t>
    </r>
    <r>
      <rPr>
        <sz val="11"/>
        <color rgb="FF006096"/>
        <rFont val="Roboto Condensed"/>
      </rPr>
      <t xml:space="preserve">  allowed     X448</t>
    </r>
    <r>
      <rPr>
        <sz val="11"/>
        <color rgb="FF006096"/>
        <rFont val="Roboto Condensed"/>
      </rPr>
      <t xml:space="preserve">
</t>
    </r>
    <r>
      <rPr>
        <sz val="11"/>
        <color rgb="FF006096"/>
        <rFont val="Roboto Condensed"/>
      </rPr>
      <t xml:space="preserve">  allowed     ffdhe8192</t>
    </r>
    <r>
      <rPr>
        <sz val="11"/>
        <color rgb="FF006096"/>
        <rFont val="Roboto Condensed"/>
      </rPr>
      <t xml:space="preserve">
</t>
    </r>
    <r>
      <rPr>
        <sz val="11"/>
        <color rgb="FF006096"/>
        <rFont val="Roboto Condensed"/>
      </rPr>
      <t xml:space="preserve">  allowed     ffdhe6144</t>
    </r>
    <r>
      <rPr>
        <sz val="11"/>
        <color rgb="FF006096"/>
        <rFont val="Roboto Condensed"/>
      </rPr>
      <t xml:space="preserve">
</t>
    </r>
    <r>
      <rPr>
        <sz val="11"/>
        <color rgb="FF006096"/>
        <rFont val="Roboto Condensed"/>
      </rPr>
      <t xml:space="preserve">  allowed     ffdhe4096</t>
    </r>
    <r>
      <rPr>
        <sz val="11"/>
        <color rgb="FF006096"/>
        <rFont val="Roboto Condensed"/>
      </rPr>
      <t xml:space="preserve">
</t>
    </r>
    <r>
      <rPr>
        <sz val="11"/>
        <color rgb="FF006096"/>
        <rFont val="Roboto Condensed"/>
      </rPr>
      <t xml:space="preserve">  allowed     ffdhe3072</t>
    </r>
    <r>
      <rPr>
        <sz val="11"/>
        <color rgb="FF006096"/>
        <rFont val="Roboto Condensed"/>
      </rPr>
      <t xml:space="preserve">
</t>
    </r>
    <r>
      <rPr>
        <sz val="11"/>
        <color rgb="FF006096"/>
        <rFont val="Roboto Condensed"/>
      </rPr>
      <t xml:space="preserve">  allowed     ffdhe2048</t>
    </r>
    <r>
      <rPr>
        <sz val="11"/>
        <color rgb="FF006096"/>
        <rFont val="Roboto Condensed"/>
      </rPr>
      <t xml:space="preserve">
</t>
    </r>
  </si>
  <si>
    <r>
      <rPr>
        <sz val="11"/>
        <color rgb="FF000000"/>
        <rFont val="Calibri"/>
      </rPr>
      <t>Default values:</t>
    </r>
    <r>
      <rPr>
        <sz val="11"/>
        <color rgb="FF000000"/>
        <rFont val="Calibri"/>
      </rPr>
      <t xml:space="preserve">
</t>
    </r>
    <r>
      <rPr>
        <sz val="11"/>
        <color rgb="FF006096"/>
        <rFont val="Roboto Condensed"/>
      </rPr>
      <t xml:space="preserve">switch# show tls global </t>
    </r>
    <r>
      <rPr>
        <sz val="11"/>
        <color rgb="FF006096"/>
        <rFont val="Roboto Condensed"/>
      </rPr>
      <t xml:space="preserve">
</t>
    </r>
    <r>
      <rPr>
        <sz val="11"/>
        <color rgb="FF006096"/>
        <rFont val="Roboto Condensed"/>
      </rPr>
      <t>Minimum TLS version : 1.2</t>
    </r>
    <r>
      <rPr>
        <sz val="11"/>
        <color rgb="FF006096"/>
        <rFont val="Roboto Condensed"/>
      </rPr>
      <t xml:space="preserve">
</t>
    </r>
    <r>
      <rPr>
        <sz val="11"/>
        <color rgb="FF006096"/>
        <rFont val="Roboto Condensed"/>
      </rPr>
      <t>TLS 1.2 cipher suites from highest to lowest priority :</t>
    </r>
    <r>
      <rPr>
        <sz val="11"/>
        <color rgb="FF006096"/>
        <rFont val="Roboto Condensed"/>
      </rPr>
      <t xml:space="preserve">
</t>
    </r>
    <r>
      <rPr>
        <sz val="11"/>
        <color rgb="FF006096"/>
        <rFont val="Roboto Condensed"/>
      </rPr>
      <t xml:space="preserve">  State       Cipher Suite</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allowed     TLS_ECDHE_ECDSA_WITH_AES_256_GCM_SHA384</t>
    </r>
    <r>
      <rPr>
        <sz val="11"/>
        <color rgb="FF006096"/>
        <rFont val="Roboto Condensed"/>
      </rPr>
      <t xml:space="preserve">
</t>
    </r>
    <r>
      <rPr>
        <sz val="11"/>
        <color rgb="FF006096"/>
        <rFont val="Roboto Condensed"/>
      </rPr>
      <t xml:space="preserve">  allowed     TLS_ECDHE_ECDSA_WITH_AES_128_GCM_SHA256</t>
    </r>
    <r>
      <rPr>
        <sz val="11"/>
        <color rgb="FF006096"/>
        <rFont val="Roboto Condensed"/>
      </rPr>
      <t xml:space="preserve">
</t>
    </r>
    <r>
      <rPr>
        <sz val="11"/>
        <color rgb="FF006096"/>
        <rFont val="Roboto Condensed"/>
      </rPr>
      <t xml:space="preserve">  allowed     TLS_ECDHE_RSA_WITH_AES_256_GCM_SHA384</t>
    </r>
    <r>
      <rPr>
        <sz val="11"/>
        <color rgb="FF006096"/>
        <rFont val="Roboto Condensed"/>
      </rPr>
      <t xml:space="preserve">
</t>
    </r>
    <r>
      <rPr>
        <sz val="11"/>
        <color rgb="FF006096"/>
        <rFont val="Roboto Condensed"/>
      </rPr>
      <t xml:space="preserve">  allowed     TLS_ECDHE_RSA_WITH_AES_128_GCM_SHA256</t>
    </r>
    <r>
      <rPr>
        <sz val="11"/>
        <color rgb="FF006096"/>
        <rFont val="Roboto Condensed"/>
      </rPr>
      <t xml:space="preserve">
</t>
    </r>
    <r>
      <rPr>
        <sz val="11"/>
        <color rgb="FF006096"/>
        <rFont val="Roboto Condensed"/>
      </rPr>
      <t xml:space="preserve">  allowed     TLS_RSA_WITH_AES_256_GCM_SHA384</t>
    </r>
    <r>
      <rPr>
        <sz val="11"/>
        <color rgb="FF006096"/>
        <rFont val="Roboto Condensed"/>
      </rPr>
      <t xml:space="preserve">
</t>
    </r>
    <r>
      <rPr>
        <sz val="11"/>
        <color rgb="FF006096"/>
        <rFont val="Roboto Condensed"/>
      </rPr>
      <t xml:space="preserve">  allowed     TLS_RSA_WITH_AES_128_GCM_SHA256</t>
    </r>
    <r>
      <rPr>
        <sz val="11"/>
        <color rgb="FF006096"/>
        <rFont val="Roboto Condensed"/>
      </rPr>
      <t xml:space="preserve">
</t>
    </r>
    <r>
      <rPr>
        <sz val="11"/>
        <color rgb="FF006096"/>
        <rFont val="Roboto Condensed"/>
      </rPr>
      <t>TLS 1.3 cipher suites from highest to lowest priority :</t>
    </r>
    <r>
      <rPr>
        <sz val="11"/>
        <color rgb="FF006096"/>
        <rFont val="Roboto Condensed"/>
      </rPr>
      <t xml:space="preserve">
</t>
    </r>
    <r>
      <rPr>
        <sz val="11"/>
        <color rgb="FF006096"/>
        <rFont val="Roboto Condensed"/>
      </rPr>
      <t xml:space="preserve">  State       Cipher Suite</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allowed     TLS_AES_256_GCM_SHA384</t>
    </r>
    <r>
      <rPr>
        <sz val="11"/>
        <color rgb="FF006096"/>
        <rFont val="Roboto Condensed"/>
      </rPr>
      <t xml:space="preserve">
</t>
    </r>
    <r>
      <rPr>
        <sz val="11"/>
        <color rgb="FF006096"/>
        <rFont val="Roboto Condensed"/>
      </rPr>
      <t xml:space="preserve">  allowed     TLS_AES_128_GCM_SHA256</t>
    </r>
    <r>
      <rPr>
        <sz val="11"/>
        <color rgb="FF006096"/>
        <rFont val="Roboto Condensed"/>
      </rPr>
      <t xml:space="preserve">
</t>
    </r>
    <r>
      <rPr>
        <sz val="11"/>
        <color rgb="FF006096"/>
        <rFont val="Roboto Condensed"/>
      </rPr>
      <t xml:space="preserve">  allowed     TLS_CHACHA20_POLY1305_SHA256</t>
    </r>
    <r>
      <rPr>
        <sz val="11"/>
        <color rgb="FF006096"/>
        <rFont val="Roboto Condensed"/>
      </rPr>
      <t xml:space="preserve">
</t>
    </r>
    <r>
      <rPr>
        <sz val="11"/>
        <color rgb="FF006096"/>
        <rFont val="Roboto Condensed"/>
      </rPr>
      <t xml:space="preserve">  allowed     TLS_AES_128_CCM_8_SHA256</t>
    </r>
    <r>
      <rPr>
        <sz val="11"/>
        <color rgb="FF006096"/>
        <rFont val="Roboto Condensed"/>
      </rPr>
      <t xml:space="preserve">
</t>
    </r>
    <r>
      <rPr>
        <sz val="11"/>
        <color rgb="FF006096"/>
        <rFont val="Roboto Condensed"/>
      </rPr>
      <t xml:space="preserve">  allowed     TLS_AES_128_CCM_SHA256</t>
    </r>
    <r>
      <rPr>
        <sz val="11"/>
        <color rgb="FF006096"/>
        <rFont val="Roboto Condensed"/>
      </rPr>
      <t xml:space="preserve">
</t>
    </r>
    <r>
      <rPr>
        <sz val="11"/>
        <color rgb="FF006096"/>
        <rFont val="Roboto Condensed"/>
      </rPr>
      <t>TLS key exchange algorithms from highest to lowest priority :</t>
    </r>
    <r>
      <rPr>
        <sz val="11"/>
        <color rgb="FF006096"/>
        <rFont val="Roboto Condensed"/>
      </rPr>
      <t xml:space="preserve">
</t>
    </r>
    <r>
      <rPr>
        <sz val="11"/>
        <color rgb="FF006096"/>
        <rFont val="Roboto Condensed"/>
      </rPr>
      <t xml:space="preserve">  State       Algorithm</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allowed     secp521r1</t>
    </r>
    <r>
      <rPr>
        <sz val="11"/>
        <color rgb="FF006096"/>
        <rFont val="Roboto Condensed"/>
      </rPr>
      <t xml:space="preserve">
</t>
    </r>
    <r>
      <rPr>
        <sz val="11"/>
        <color rgb="FF006096"/>
        <rFont val="Roboto Condensed"/>
      </rPr>
      <t xml:space="preserve">  allowed     secp384r1</t>
    </r>
    <r>
      <rPr>
        <sz val="11"/>
        <color rgb="FF006096"/>
        <rFont val="Roboto Condensed"/>
      </rPr>
      <t xml:space="preserve">
</t>
    </r>
    <r>
      <rPr>
        <sz val="11"/>
        <color rgb="FF006096"/>
        <rFont val="Roboto Condensed"/>
      </rPr>
      <t xml:space="preserve">  allowed     secp256r1</t>
    </r>
    <r>
      <rPr>
        <sz val="11"/>
        <color rgb="FF006096"/>
        <rFont val="Roboto Condensed"/>
      </rPr>
      <t xml:space="preserve">
</t>
    </r>
    <r>
      <rPr>
        <sz val="11"/>
        <color rgb="FF006096"/>
        <rFont val="Roboto Condensed"/>
      </rPr>
      <t xml:space="preserve">  allowed     X25519</t>
    </r>
    <r>
      <rPr>
        <sz val="11"/>
        <color rgb="FF006096"/>
        <rFont val="Roboto Condensed"/>
      </rPr>
      <t xml:space="preserve">
</t>
    </r>
    <r>
      <rPr>
        <sz val="11"/>
        <color rgb="FF006096"/>
        <rFont val="Roboto Condensed"/>
      </rPr>
      <t xml:space="preserve">  allowed     X448</t>
    </r>
    <r>
      <rPr>
        <sz val="11"/>
        <color rgb="FF006096"/>
        <rFont val="Roboto Condensed"/>
      </rPr>
      <t xml:space="preserve">
</t>
    </r>
    <r>
      <rPr>
        <sz val="11"/>
        <color rgb="FF006096"/>
        <rFont val="Roboto Condensed"/>
      </rPr>
      <t xml:space="preserve">  allowed     ffdhe8192</t>
    </r>
    <r>
      <rPr>
        <sz val="11"/>
        <color rgb="FF006096"/>
        <rFont val="Roboto Condensed"/>
      </rPr>
      <t xml:space="preserve">
</t>
    </r>
    <r>
      <rPr>
        <sz val="11"/>
        <color rgb="FF006096"/>
        <rFont val="Roboto Condensed"/>
      </rPr>
      <t xml:space="preserve">  allowed     ffdhe6144</t>
    </r>
    <r>
      <rPr>
        <sz val="11"/>
        <color rgb="FF006096"/>
        <rFont val="Roboto Condensed"/>
      </rPr>
      <t xml:space="preserve">
</t>
    </r>
    <r>
      <rPr>
        <sz val="11"/>
        <color rgb="FF006096"/>
        <rFont val="Roboto Condensed"/>
      </rPr>
      <t xml:space="preserve">  allowed     ffdhe4096</t>
    </r>
    <r>
      <rPr>
        <sz val="11"/>
        <color rgb="FF006096"/>
        <rFont val="Roboto Condensed"/>
      </rPr>
      <t xml:space="preserve">
</t>
    </r>
    <r>
      <rPr>
        <sz val="11"/>
        <color rgb="FF006096"/>
        <rFont val="Roboto Condensed"/>
      </rPr>
      <t xml:space="preserve">  allowed     ffdhe3072</t>
    </r>
    <r>
      <rPr>
        <sz val="11"/>
        <color rgb="FF006096"/>
        <rFont val="Roboto Condensed"/>
      </rPr>
      <t xml:space="preserve">
</t>
    </r>
    <r>
      <rPr>
        <sz val="11"/>
        <color rgb="FF006096"/>
        <rFont val="Roboto Condensed"/>
      </rPr>
      <t xml:space="preserve">  allowed     ffdhe2048</t>
    </r>
    <r>
      <rPr>
        <sz val="11"/>
        <color rgb="FF006096"/>
        <rFont val="Roboto Condensed"/>
      </rPr>
      <t xml:space="preserve">
</t>
    </r>
  </si>
  <si>
    <t>Firmware</t>
  </si>
  <si>
    <t>1.7.1</t>
  </si>
  <si>
    <r>
      <rPr>
        <sz val="11"/>
        <rFont val="Calibri"/>
      </rPr>
      <t>Firmware Validation</t>
    </r>
  </si>
  <si>
    <r>
      <rPr>
        <sz val="11"/>
        <color rgb="FF000000"/>
        <rFont val="Calibri"/>
      </rPr>
      <t>Firmware without a valid signature will not boot.  A new firmware image with a valid signature should be copied onto the device.</t>
    </r>
  </si>
  <si>
    <r>
      <rPr>
        <sz val="11"/>
        <color rgb="FF000000"/>
        <rFont val="Calibri"/>
      </rPr>
      <t>All AOS-CX switch firmware is signed by HPE at the time the firmware is created. The firmware signature is verified at the time of download and verified at every boot. The public keys used to verify the firmware is stored within the bootloader and firmware. The firmware is digitally signed with RSA-3072and SHA-256. If the switch firmware validation fails at boot, the switch will fail to boot with one of the following errormessages and drop the user into the ServiceOS login screen:</t>
    </r>
    <r>
      <rPr>
        <sz val="11"/>
        <color rgb="FF000000"/>
        <rFont val="Calibri"/>
      </rPr>
      <t xml:space="preserve">
</t>
    </r>
    <r>
      <rPr>
        <sz val="11"/>
        <color rgb="FF006096"/>
        <rFont val="Roboto Condensed"/>
      </rPr>
      <t>Error: Signature verification failed</t>
    </r>
    <r>
      <rPr>
        <sz val="11"/>
        <color rgb="FF006096"/>
        <rFont val="Roboto Condensed"/>
      </rPr>
      <t xml:space="preserve">
</t>
    </r>
    <r>
      <rPr>
        <sz val="11"/>
        <color rgb="FF006096"/>
        <rFont val="Roboto Condensed"/>
      </rPr>
      <t>Error: Signature not found</t>
    </r>
    <r>
      <rPr>
        <sz val="11"/>
        <color rgb="FF006096"/>
        <rFont val="Roboto Condensed"/>
      </rPr>
      <t xml:space="preserve">
</t>
    </r>
    <r>
      <rPr>
        <sz val="11"/>
        <color rgb="FF006096"/>
        <rFont val="Roboto Condensed"/>
      </rPr>
      <t>Error: Invalid signature</t>
    </r>
    <r>
      <rPr>
        <sz val="11"/>
        <color rgb="FF006096"/>
        <rFont val="Roboto Condensed"/>
      </rPr>
      <t xml:space="preserve">
</t>
    </r>
  </si>
  <si>
    <r>
      <rPr>
        <sz val="11"/>
        <color rgb="FF000000"/>
        <rFont val="Calibri"/>
      </rPr>
      <t>Firmware that fails validation will not be downloaded to the device.  Firmware already on the device that fails validation will fail to boot.</t>
    </r>
  </si>
  <si>
    <r>
      <rPr>
        <sz val="11"/>
        <color rgb="FF000000"/>
        <rFont val="Calibri"/>
      </rPr>
      <t>administrators can verify the firmware integrity using below show command before booting the switch.The verify option performs an integrity check that the image has a valid signature and is compatible withthis system. The switch prevents the download of firmware without a valid signature.</t>
    </r>
    <r>
      <rPr>
        <sz val="11"/>
        <color rgb="FF000000"/>
        <rFont val="Calibri"/>
      </rPr>
      <t xml:space="preserve">
</t>
    </r>
    <r>
      <rPr>
        <sz val="11"/>
        <color rgb="FF006096"/>
        <rFont val="Roboto Condensed"/>
      </rPr>
      <t xml:space="preserve">switch# show images verify primary </t>
    </r>
    <r>
      <rPr>
        <sz val="11"/>
        <color rgb="FF006096"/>
        <rFont val="Roboto Condensed"/>
      </rPr>
      <t xml:space="preserve">
</t>
    </r>
    <r>
      <rPr>
        <sz val="11"/>
        <color rgb="FF006096"/>
        <rFont val="Roboto Condensed"/>
      </rPr>
      <t>The primary image is valid</t>
    </r>
    <r>
      <rPr>
        <sz val="11"/>
        <color rgb="FF006096"/>
        <rFont val="Roboto Condensed"/>
      </rPr>
      <t xml:space="preserve">
</t>
    </r>
    <r>
      <rPr>
        <sz val="11"/>
        <color rgb="FF006096"/>
        <rFont val="Roboto Condensed"/>
      </rPr>
      <t xml:space="preserve">switch# show images verify secondary </t>
    </r>
    <r>
      <rPr>
        <sz val="11"/>
        <color rgb="FF006096"/>
        <rFont val="Roboto Condensed"/>
      </rPr>
      <t xml:space="preserve">
</t>
    </r>
    <r>
      <rPr>
        <sz val="11"/>
        <color rgb="FF006096"/>
        <rFont val="Roboto Condensed"/>
      </rPr>
      <t>The secondary image is valid</t>
    </r>
    <r>
      <rPr>
        <sz val="11"/>
        <color rgb="FF006096"/>
        <rFont val="Roboto Condensed"/>
      </rPr>
      <t xml:space="preserve">
</t>
    </r>
  </si>
  <si>
    <t>SCP and SFTP</t>
  </si>
  <si>
    <t>1.8.1.1</t>
  </si>
  <si>
    <r>
      <rPr>
        <sz val="11"/>
        <rFont val="Calibri"/>
      </rPr>
      <t>SFTP and SCP</t>
    </r>
  </si>
  <si>
    <r>
      <rPr>
        <sz val="11"/>
        <color rgb="FF000000"/>
        <rFont val="Calibri"/>
      </rPr>
      <t>Select secure copy protocols when copying files to or from the switch.To copy a file to the device:</t>
    </r>
    <r>
      <rPr>
        <sz val="11"/>
        <color rgb="FF000000"/>
        <rFont val="Calibri"/>
      </rPr>
      <t xml:space="preserve">
</t>
    </r>
    <r>
      <rPr>
        <sz val="11"/>
        <color rgb="FF006096"/>
        <rFont val="Roboto Condensed"/>
      </rPr>
      <t>switch# copy scp://root@10.0.1.1/config  running-config</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 xml:space="preserve">switch# copy sftp://root@10.0.1.1/config running-config </t>
    </r>
    <r>
      <rPr>
        <sz val="11"/>
        <color rgb="FF006096"/>
        <rFont val="Roboto Condensed"/>
      </rPr>
      <t xml:space="preserve">
</t>
    </r>
    <r>
      <rPr>
        <sz val="11"/>
        <color rgb="FF000000"/>
        <rFont val="Calibri"/>
      </rPr>
      <t xml:space="preserve">
</t>
    </r>
    <r>
      <rPr>
        <sz val="11"/>
        <color rgb="FF000000"/>
        <rFont val="Calibri"/>
      </rPr>
      <t>To copy a file from the device:</t>
    </r>
    <r>
      <rPr>
        <sz val="11"/>
        <color rgb="FF000000"/>
        <rFont val="Calibri"/>
      </rPr>
      <t xml:space="preserve">
</t>
    </r>
    <r>
      <rPr>
        <sz val="11"/>
        <color rgb="FF006096"/>
        <rFont val="Roboto Condensed"/>
      </rPr>
      <t>switch# copy running-config scp://root@10.0.1.1/config cli</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switch# copy running-config sftp://root@10.0.1.1/config cli vrf mgmt</t>
    </r>
    <r>
      <rPr>
        <sz val="11"/>
        <color rgb="FF006096"/>
        <rFont val="Roboto Condensed"/>
      </rPr>
      <t xml:space="preserve">
</t>
    </r>
  </si>
  <si>
    <r>
      <rPr>
        <sz val="11"/>
        <color rgb="FF000000"/>
        <rFont val="Calibri"/>
      </rPr>
      <t>The copy command is widely used in AOS-CX switches to transfer files, configurations and log messages. The commonly used file transfer protocol TFTP transfers files in plaintext, so attackers can easily capture and view the contents of transferred packets. Secure copy protocols encrypt the copy payload to prevent unwanted access to the transferred data</t>
    </r>
  </si>
  <si>
    <r>
      <rPr>
        <sz val="11"/>
        <color rgb="FF000000"/>
        <rFont val="Calibri"/>
      </rPr>
      <t>Transferring files using other methods, such as TFTP exposes the file contents in plaintext to anyone who has access to the data stream betwen the switch and the target.  This can lead to disclosure of sensitive information to unwanted actors.</t>
    </r>
  </si>
  <si>
    <r>
      <rPr>
        <sz val="11"/>
        <color rgb="FF000000"/>
        <rFont val="Calibri"/>
      </rPr>
      <t>The copy commands contains ootions for using SCP and SFTP as transfer protocols. examine the copy command to verify the source or desination is specified using the scp or sftp command</t>
    </r>
  </si>
  <si>
    <r>
      <rPr>
        <sz val="11"/>
        <color rgb="FF000000"/>
        <rFont val="Calibri"/>
      </rPr>
      <t>there is no default value, the copy command options are user-specified.</t>
    </r>
  </si>
  <si>
    <t>Securing the https-server</t>
  </si>
  <si>
    <t>1.9.1</t>
  </si>
  <si>
    <r>
      <rPr>
        <sz val="11"/>
        <rFont val="Calibri"/>
      </rPr>
      <t>https-server default enablement</t>
    </r>
  </si>
  <si>
    <r>
      <rPr>
        <sz val="11"/>
        <color rgb="FF000000"/>
        <rFont val="Calibri"/>
      </rPr>
      <t>Customers that do not wish to have the https-server enabled can disable it using the following:</t>
    </r>
    <r>
      <rPr>
        <sz val="11"/>
        <color rgb="FF000000"/>
        <rFont val="Calibri"/>
      </rPr>
      <t xml:space="preserve">
</t>
    </r>
    <r>
      <rPr>
        <sz val="11"/>
        <color rgb="FF006096"/>
        <rFont val="Roboto Condensed"/>
      </rPr>
      <t>switch(config)# no https-server vrf &lt;VRF-NAME&gt;</t>
    </r>
    <r>
      <rPr>
        <sz val="11"/>
        <color rgb="FF006096"/>
        <rFont val="Roboto Condensed"/>
      </rPr>
      <t xml:space="preserve">
</t>
    </r>
  </si>
  <si>
    <r>
      <rPr>
        <sz val="11"/>
        <color rgb="FF000000"/>
        <rFont val="Calibri"/>
      </rPr>
      <t>On AOS-CX, the https-server is enabled by default allowing customers to access the device via its REST API or Web interface (WebUI). On campus products, the https-server is enabled on the default VRF. Products with an OOBM interface also have the https-server enabled on the mgmt VRF.</t>
    </r>
  </si>
  <si>
    <r>
      <rPr>
        <sz val="11"/>
        <color rgb="FF000000"/>
        <rFont val="Calibri"/>
      </rPr>
      <t>Lack of knowledge of enabled management interfaces can result in unexpected access of a network device.</t>
    </r>
  </si>
  <si>
    <r>
      <rPr>
        <sz val="11"/>
        <color rgb="FF000000"/>
        <rFont val="Calibri"/>
      </rPr>
      <t>Customers can determine the state of the https-server through the following command:</t>
    </r>
    <r>
      <rPr>
        <sz val="11"/>
        <color rgb="FF000000"/>
        <rFont val="Calibri"/>
      </rPr>
      <t xml:space="preserve">
</t>
    </r>
    <r>
      <rPr>
        <sz val="11"/>
        <color rgb="FF006096"/>
        <rFont val="Roboto Condensed"/>
      </rPr>
      <t>switch# show https-server</t>
    </r>
    <r>
      <rPr>
        <sz val="11"/>
        <color rgb="FF006096"/>
        <rFont val="Roboto Condensed"/>
      </rPr>
      <t xml:space="preserve">
</t>
    </r>
    <r>
      <rPr>
        <sz val="11"/>
        <color rgb="FF006096"/>
        <rFont val="Roboto Condensed"/>
      </rPr>
      <t>HTTPS Server Configuration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VRF               : default, mgmt</t>
    </r>
    <r>
      <rPr>
        <sz val="11"/>
        <color rgb="FF006096"/>
        <rFont val="Roboto Condensed"/>
      </rPr>
      <t xml:space="preserve">
</t>
    </r>
    <r>
      <rPr>
        <sz val="11"/>
        <color rgb="FF006096"/>
        <rFont val="Roboto Condensed"/>
      </rPr>
      <t xml:space="preserve"> REST Access Mode  : read-write</t>
    </r>
    <r>
      <rPr>
        <sz val="11"/>
        <color rgb="FF006096"/>
        <rFont val="Roboto Condensed"/>
      </rPr>
      <t xml:space="preserve">
</t>
    </r>
    <r>
      <rPr>
        <sz val="11"/>
        <color rgb="FF006096"/>
        <rFont val="Roboto Condensed"/>
      </rPr>
      <t xml:space="preserve"> Max sessions per user  : 6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Session timeout        : 20</t>
    </r>
    <r>
      <rPr>
        <sz val="11"/>
        <color rgb="FF006096"/>
        <rFont val="Roboto Condensed"/>
      </rPr>
      <t xml:space="preserve">
</t>
    </r>
  </si>
  <si>
    <r>
      <rPr>
        <sz val="11"/>
        <color rgb="FF000000"/>
        <rFont val="Calibri"/>
      </rPr>
      <t>AOS-CX campus switches have the https-server enabled on the default VRF. Products with an OOBM interface have the https-server enabled on the mgmt VRF.</t>
    </r>
  </si>
  <si>
    <t>1.9.2</t>
  </si>
  <si>
    <r>
      <rPr>
        <sz val="11"/>
        <rFont val="Calibri"/>
      </rPr>
      <t>https-server idle session management</t>
    </r>
  </si>
  <si>
    <r>
      <rPr>
        <sz val="11"/>
        <color rgb="FF000000"/>
        <rFont val="Calibri"/>
      </rPr>
      <t>The session-timeout option can be used to set the idle session timeout:</t>
    </r>
    <r>
      <rPr>
        <sz val="11"/>
        <color rgb="FF000000"/>
        <rFont val="Calibri"/>
      </rPr>
      <t xml:space="preserve">
</t>
    </r>
    <r>
      <rPr>
        <sz val="11"/>
        <color rgb="FF006096"/>
        <rFont val="Roboto Condensed"/>
      </rPr>
      <t>switch(config)# https-server session-timeout &lt;minutes&gt;</t>
    </r>
    <r>
      <rPr>
        <sz val="11"/>
        <color rgb="FF006096"/>
        <rFont val="Roboto Condensed"/>
      </rPr>
      <t xml:space="preserve">
</t>
    </r>
  </si>
  <si>
    <r>
      <rPr>
        <sz val="11"/>
        <color rgb="FF000000"/>
        <rFont val="Calibri"/>
      </rPr>
      <t>https-server sessions are used by both the REST API and Web management interface (WebUI). By default, an https-server session will remain open for 20 minutes while idle. Customers should be setting the idle session timeout to the lowest value that can be tolerated.</t>
    </r>
  </si>
  <si>
    <r>
      <rPr>
        <sz val="11"/>
        <color rgb="FF000000"/>
        <rFont val="Calibri"/>
      </rPr>
      <t>It's important that administrators know the idle duration of their management sessions. Sessions that are kept open too long may be taken over if the administrator walks away from their computer and fails to lock it. This can then lead to someone else gaining access to the device.</t>
    </r>
  </si>
  <si>
    <r>
      <rPr>
        <sz val="11"/>
        <color rgb="FF000000"/>
        <rFont val="Calibri"/>
      </rPr>
      <t>The "show https-server" command displays the configured session timeout:</t>
    </r>
    <r>
      <rPr>
        <sz val="11"/>
        <color rgb="FF000000"/>
        <rFont val="Calibri"/>
      </rPr>
      <t xml:space="preserve">
</t>
    </r>
    <r>
      <rPr>
        <sz val="11"/>
        <color rgb="FF006096"/>
        <rFont val="Roboto Condensed"/>
      </rPr>
      <t>switch# show https-server</t>
    </r>
    <r>
      <rPr>
        <sz val="11"/>
        <color rgb="FF006096"/>
        <rFont val="Roboto Condensed"/>
      </rPr>
      <t xml:space="preserve">
</t>
    </r>
    <r>
      <rPr>
        <sz val="11"/>
        <color rgb="FF006096"/>
        <rFont val="Roboto Condensed"/>
      </rPr>
      <t>HTTPS Server Configuration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VRF               : default, mgmt</t>
    </r>
    <r>
      <rPr>
        <sz val="11"/>
        <color rgb="FF006096"/>
        <rFont val="Roboto Condensed"/>
      </rPr>
      <t xml:space="preserve">
</t>
    </r>
    <r>
      <rPr>
        <sz val="11"/>
        <color rgb="FF006096"/>
        <rFont val="Roboto Condensed"/>
      </rPr>
      <t xml:space="preserve"> REST Access Mode  : read-write</t>
    </r>
    <r>
      <rPr>
        <sz val="11"/>
        <color rgb="FF006096"/>
        <rFont val="Roboto Condensed"/>
      </rPr>
      <t xml:space="preserve">
</t>
    </r>
    <r>
      <rPr>
        <sz val="11"/>
        <color rgb="FF006096"/>
        <rFont val="Roboto Condensed"/>
      </rPr>
      <t xml:space="preserve"> Max sessions per user  : 6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Session timeout        : 20</t>
    </r>
    <r>
      <rPr>
        <sz val="11"/>
        <color rgb="FF006096"/>
        <rFont val="Roboto Condensed"/>
      </rPr>
      <t xml:space="preserve">
</t>
    </r>
  </si>
  <si>
    <r>
      <rPr>
        <sz val="11"/>
        <color rgb="FF000000"/>
        <rFont val="Calibri"/>
      </rPr>
      <t>The https-server session timeout is set to 20 minutes by default.</t>
    </r>
  </si>
  <si>
    <t>1.9.3</t>
  </si>
  <si>
    <r>
      <rPr>
        <sz val="11"/>
        <rFont val="Calibri"/>
      </rPr>
      <t>Two-factor authentication with the https-server server</t>
    </r>
  </si>
  <si>
    <r>
      <rPr>
        <sz val="11"/>
        <color rgb="FF006096"/>
        <rFont val="Roboto Condensed"/>
      </rPr>
      <t>switch(config)# https-server authentication certificate authorization radius username common_name</t>
    </r>
    <r>
      <rPr>
        <sz val="11"/>
        <color rgb="FF006096"/>
        <rFont val="Roboto Condensed"/>
      </rPr>
      <t xml:space="preserve">
</t>
    </r>
  </si>
  <si>
    <r>
      <rPr>
        <sz val="11"/>
        <color rgb="FF000000"/>
        <rFont val="Calibri"/>
      </rPr>
      <t>Two-factor authentication provides an additional level of security by requiring administrators to perform X.509 certificate-based authentication with the AOS-CX https-server. The two factors are possession of the certificate private key and knowledge of the password associated with the certificate private key.</t>
    </r>
    <r>
      <rPr>
        <sz val="11"/>
        <color rgb="FF000000"/>
        <rFont val="Calibri"/>
      </rPr>
      <t xml:space="preserve">
</t>
    </r>
    <r>
      <rPr>
        <sz val="11"/>
        <color rgb="FF000000"/>
        <rFont val="Calibri"/>
      </rPr>
      <t>The switch must be configured with the corresponding CA certificate which issued the administrator's certificate.</t>
    </r>
  </si>
  <si>
    <r>
      <rPr>
        <sz val="11"/>
        <color rgb="FF000000"/>
        <rFont val="Calibri"/>
      </rPr>
      <t>Two factor authentication configuration can be checked using the "show https-server authentication" command:</t>
    </r>
    <r>
      <rPr>
        <sz val="11"/>
        <color rgb="FF000000"/>
        <rFont val="Calibri"/>
      </rPr>
      <t xml:space="preserve">
</t>
    </r>
    <r>
      <rPr>
        <sz val="11"/>
        <color rgb="FF006096"/>
        <rFont val="Roboto Condensed"/>
      </rPr>
      <t>switch# show https-server authentication</t>
    </r>
    <r>
      <rPr>
        <sz val="11"/>
        <color rgb="FF006096"/>
        <rFont val="Roboto Condensed"/>
      </rPr>
      <t xml:space="preserve">
</t>
    </r>
    <r>
      <rPr>
        <sz val="11"/>
        <color rgb="FF006096"/>
        <rFont val="Roboto Condensed"/>
      </rPr>
      <t>Authentication Modes Status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Password Status           : disabled</t>
    </r>
    <r>
      <rPr>
        <sz val="11"/>
        <color rgb="FF006096"/>
        <rFont val="Roboto Condensed"/>
      </rPr>
      <t xml:space="preserve">
</t>
    </r>
    <r>
      <rPr>
        <sz val="11"/>
        <color rgb="FF006096"/>
        <rFont val="Roboto Condensed"/>
      </rPr>
      <t xml:space="preserve"> Certificate Status        : enabled</t>
    </r>
    <r>
      <rPr>
        <sz val="11"/>
        <color rgb="FF006096"/>
        <rFont val="Roboto Condensed"/>
      </rPr>
      <t xml:space="preserve">
</t>
    </r>
    <r>
      <rPr>
        <sz val="11"/>
        <color rgb="FF000000"/>
        <rFont val="Calibri"/>
      </rPr>
      <t xml:space="preserve">
</t>
    </r>
    <r>
      <rPr>
        <sz val="11"/>
        <color rgb="FF000000"/>
        <rFont val="Calibri"/>
      </rPr>
      <t>Trust Anchor (TA) profiles can be viewed using the "show crypto pki ta-profile" command:</t>
    </r>
    <r>
      <rPr>
        <sz val="11"/>
        <color rgb="FF000000"/>
        <rFont val="Calibri"/>
      </rPr>
      <t xml:space="preserve">
</t>
    </r>
    <r>
      <rPr>
        <sz val="11"/>
        <color rgb="FF006096"/>
        <rFont val="Roboto Condensed"/>
      </rPr>
      <t>switch(config)# show crypto pki ta-profile</t>
    </r>
    <r>
      <rPr>
        <sz val="11"/>
        <color rgb="FF006096"/>
        <rFont val="Roboto Condensed"/>
      </rPr>
      <t xml:space="preserve">
</t>
    </r>
    <r>
      <rPr>
        <sz val="11"/>
        <color rgb="FF006096"/>
        <rFont val="Roboto Condensed"/>
      </rPr>
      <t>TA Profile Name                  TA Certificate       Revocation Check</t>
    </r>
    <r>
      <rPr>
        <sz val="11"/>
        <color rgb="FF006096"/>
        <rFont val="Roboto Condensed"/>
      </rPr>
      <t xml:space="preserve">
</t>
    </r>
    <r>
      <rPr>
        <sz val="11"/>
        <color rgb="FF006096"/>
        <rFont val="Roboto Condensed"/>
      </rPr>
      <t>-------------------------------- -------------------- ----------------</t>
    </r>
    <r>
      <rPr>
        <sz val="11"/>
        <color rgb="FF006096"/>
        <rFont val="Roboto Condensed"/>
      </rPr>
      <t xml:space="preserve">
</t>
    </r>
    <r>
      <rPr>
        <sz val="11"/>
        <color rgb="FF006096"/>
        <rFont val="Roboto Condensed"/>
      </rPr>
      <t>root-ca-for-ssh-server           Installed, valid     disabled</t>
    </r>
    <r>
      <rPr>
        <sz val="11"/>
        <color rgb="FF006096"/>
        <rFont val="Roboto Condensed"/>
      </rPr>
      <t xml:space="preserve">
</t>
    </r>
    <r>
      <rPr>
        <sz val="11"/>
        <color rgb="FF006096"/>
        <rFont val="Roboto Condensed"/>
      </rPr>
      <t>switch(config)#</t>
    </r>
    <r>
      <rPr>
        <sz val="11"/>
        <color rgb="FF006096"/>
        <rFont val="Roboto Condensed"/>
      </rPr>
      <t xml:space="preserve">
</t>
    </r>
  </si>
  <si>
    <r>
      <rPr>
        <sz val="11"/>
        <color rgb="FF000000"/>
        <rFont val="Calibri"/>
      </rPr>
      <t>Certificate-based authentication with the https-server is disabled by default.</t>
    </r>
  </si>
  <si>
    <t>1.9.4</t>
  </si>
  <si>
    <r>
      <rPr>
        <sz val="11"/>
        <rFont val="Calibri"/>
      </rPr>
      <t>Assign a custom certificate to the https-server</t>
    </r>
  </si>
  <si>
    <r>
      <rPr>
        <sz val="11"/>
        <color rgb="FF000000"/>
        <rFont val="Calibri"/>
      </rPr>
      <t>The 'crypto pki application' command can be used to assign a certificate to the https-server:</t>
    </r>
    <r>
      <rPr>
        <sz val="11"/>
        <color rgb="FF000000"/>
        <rFont val="Calibri"/>
      </rPr>
      <t xml:space="preserve">
</t>
    </r>
    <r>
      <rPr>
        <sz val="11"/>
        <color rgb="FF006096"/>
        <rFont val="Roboto Condensed"/>
      </rPr>
      <t>switch(config)# crypto pki application https-server certificate &lt;CERT-NAME&gt;</t>
    </r>
    <r>
      <rPr>
        <sz val="11"/>
        <color rgb="FF006096"/>
        <rFont val="Roboto Condensed"/>
      </rPr>
      <t xml:space="preserve">
</t>
    </r>
  </si>
  <si>
    <r>
      <rPr>
        <sz val="11"/>
        <color rgb="FF000000"/>
        <rFont val="Calibri"/>
      </rPr>
      <t>The https-server is enabled by default and is assigned the "local-cert" as its server certificate. The "local-cert" is a self-signed certificate generated internally by the switch at first boot. Self-signed certificates generally aren't trusted by browsers and shouldn't be used in normal operation. It is recommended that customers add their own server certificate to the switch and assign it to the https-server.</t>
    </r>
  </si>
  <si>
    <r>
      <rPr>
        <sz val="11"/>
        <color rgb="FF000000"/>
        <rFont val="Calibri"/>
      </rPr>
      <t>Use of the "local-cert" may result in the inability for clients to connect to the https-server. Or it will raise support calls as the authenticity of the device cannot be properly validated.</t>
    </r>
  </si>
  <si>
    <r>
      <rPr>
        <sz val="11"/>
        <color rgb="FF000000"/>
        <rFont val="Calibri"/>
      </rPr>
      <t>The "show crypto pki application" command is used to view the certificate used by the https-server:</t>
    </r>
    <r>
      <rPr>
        <sz val="11"/>
        <color rgb="FF000000"/>
        <rFont val="Calibri"/>
      </rPr>
      <t xml:space="preserve">
</t>
    </r>
    <r>
      <rPr>
        <sz val="11"/>
        <color rgb="FF006096"/>
        <rFont val="Roboto Condensed"/>
      </rPr>
      <t>switch# show crypto pki application</t>
    </r>
    <r>
      <rPr>
        <sz val="11"/>
        <color rgb="FF006096"/>
        <rFont val="Roboto Condensed"/>
      </rPr>
      <t xml:space="preserve">
</t>
    </r>
    <r>
      <rPr>
        <sz val="11"/>
        <color rgb="FF006096"/>
        <rFont val="Roboto Condensed"/>
      </rPr>
      <t>Associated Applications  Certificate Name       Cert Status</t>
    </r>
    <r>
      <rPr>
        <sz val="11"/>
        <color rgb="FF006096"/>
        <rFont val="Roboto Condensed"/>
      </rPr>
      <t xml:space="preserve">
</t>
    </r>
    <r>
      <rPr>
        <sz val="11"/>
        <color rgb="FF006096"/>
        <rFont val="Roboto Condensed"/>
      </rPr>
      <t>------------------------ ---------------------- --------------------------------</t>
    </r>
    <r>
      <rPr>
        <sz val="11"/>
        <color rgb="FF006096"/>
        <rFont val="Roboto Condensed"/>
      </rPr>
      <t xml:space="preserve">
</t>
    </r>
    <r>
      <rPr>
        <sz val="11"/>
        <color rgb="FF006096"/>
        <rFont val="Roboto Condensed"/>
      </rPr>
      <t>https-server                                    not configured, using local-cert</t>
    </r>
    <r>
      <rPr>
        <sz val="11"/>
        <color rgb="FF006096"/>
        <rFont val="Roboto Condensed"/>
      </rPr>
      <t xml:space="preserve">
</t>
    </r>
    <r>
      <rPr>
        <sz val="11"/>
        <color rgb="FF006096"/>
        <rFont val="Roboto Condensed"/>
      </rPr>
      <t>syslog-client            my-server-cert         valid</t>
    </r>
    <r>
      <rPr>
        <sz val="11"/>
        <color rgb="FF006096"/>
        <rFont val="Roboto Condensed"/>
      </rPr>
      <t xml:space="preserve">
</t>
    </r>
    <r>
      <rPr>
        <sz val="11"/>
        <color rgb="FF006096"/>
        <rFont val="Roboto Condensed"/>
      </rPr>
      <t>hsc                                             not configured, using local-cert</t>
    </r>
    <r>
      <rPr>
        <sz val="11"/>
        <color rgb="FF006096"/>
        <rFont val="Roboto Condensed"/>
      </rPr>
      <t xml:space="preserve">
</t>
    </r>
    <r>
      <rPr>
        <sz val="11"/>
        <color rgb="FF006096"/>
        <rFont val="Roboto Condensed"/>
      </rPr>
      <t>radsec-client            my-server-cert         valid</t>
    </r>
    <r>
      <rPr>
        <sz val="11"/>
        <color rgb="FF006096"/>
        <rFont val="Roboto Condensed"/>
      </rPr>
      <t xml:space="preserve">
</t>
    </r>
  </si>
  <si>
    <r>
      <rPr>
        <sz val="11"/>
        <color rgb="FF000000"/>
        <rFont val="Calibri"/>
      </rPr>
      <t>The https-server uses the auto-generated self-signed "local-cert" by default.</t>
    </r>
  </si>
  <si>
    <t>Enable ServiceOS Password Authentication</t>
  </si>
  <si>
    <t>1.10.1</t>
  </si>
  <si>
    <r>
      <rPr>
        <sz val="11"/>
        <rFont val="Calibri"/>
      </rPr>
      <t>ServiceOS Password</t>
    </r>
  </si>
  <si>
    <r>
      <rPr>
        <sz val="11"/>
        <color rgb="FF000000"/>
        <rFont val="Calibri"/>
      </rPr>
      <t>Enable ServiceOS password authentication:</t>
    </r>
    <r>
      <rPr>
        <sz val="11"/>
        <color rgb="FF000000"/>
        <rFont val="Calibri"/>
      </rPr>
      <t xml:space="preserve">
</t>
    </r>
    <r>
      <rPr>
        <sz val="11"/>
        <color rgb="FF006096"/>
        <rFont val="Roboto Condensed"/>
      </rPr>
      <t>switch(config)# system serviceos password-prompt</t>
    </r>
    <r>
      <rPr>
        <sz val="11"/>
        <color rgb="FF006096"/>
        <rFont val="Roboto Condensed"/>
      </rPr>
      <t xml:space="preserve">
</t>
    </r>
  </si>
  <si>
    <r>
      <rPr>
        <sz val="11"/>
        <color rgb="FF000000"/>
        <rFont val="Calibri"/>
      </rPr>
      <t>This sequence descries enabling password authentication for ServiceOS login.</t>
    </r>
  </si>
  <si>
    <r>
      <rPr>
        <sz val="11"/>
        <color rgb="FF000000"/>
        <rFont val="Calibri"/>
      </rPr>
      <t>Enabling ServiceOS password authentication prevents unintended users from log into the ServiceOS shell, significantly reducing the risk of various security vulnerabilities and attacks.</t>
    </r>
  </si>
  <si>
    <r>
      <rPr>
        <sz val="11"/>
        <color rgb="FF006096"/>
        <rFont val="Roboto Condensed"/>
      </rPr>
      <t>switch(config)# show system serviceos password-prompt</t>
    </r>
    <r>
      <rPr>
        <sz val="11"/>
        <color rgb="FF006096"/>
        <rFont val="Roboto Condensed"/>
      </rPr>
      <t xml:space="preserve">
</t>
    </r>
  </si>
  <si>
    <r>
      <rPr>
        <sz val="11"/>
        <color rgb="FF000000"/>
        <rFont val="Calibri"/>
      </rPr>
      <t>ServiceOS password authentication is disabled by default.</t>
    </r>
  </si>
  <si>
    <t>Securing Syslog</t>
  </si>
  <si>
    <t>1.11.1</t>
  </si>
  <si>
    <r>
      <rPr>
        <sz val="11"/>
        <rFont val="Calibri"/>
      </rPr>
      <t>Assign a custom certificate to syslog-client</t>
    </r>
  </si>
  <si>
    <r>
      <rPr>
        <sz val="11"/>
        <color rgb="FF000000"/>
        <rFont val="Calibri"/>
      </rPr>
      <t>The 'crypto pki application' command can be used to assign a certificate to the syslog-client:</t>
    </r>
    <r>
      <rPr>
        <sz val="11"/>
        <color rgb="FF000000"/>
        <rFont val="Calibri"/>
      </rPr>
      <t xml:space="preserve">
</t>
    </r>
    <r>
      <rPr>
        <sz val="11"/>
        <color rgb="FF006096"/>
        <rFont val="Roboto Condensed"/>
      </rPr>
      <t>switch(config)# crypto pki application syslog-client certificate &lt;CERT-NAME&gt;</t>
    </r>
    <r>
      <rPr>
        <sz val="11"/>
        <color rgb="FF006096"/>
        <rFont val="Roboto Condensed"/>
      </rPr>
      <t xml:space="preserve">
</t>
    </r>
  </si>
  <si>
    <r>
      <rPr>
        <sz val="11"/>
        <color rgb="FF000000"/>
        <rFont val="Calibri"/>
      </rPr>
      <t>Syslog-client will default to using the "local-cert". The "local-cert" is a self-signed certificate generated internally by the switch at first boot.</t>
    </r>
  </si>
  <si>
    <r>
      <rPr>
        <sz val="11"/>
        <color rgb="FF000000"/>
        <rFont val="Calibri"/>
      </rPr>
      <t>Use of the "local-cert" may result in the inability of the syslog-client to form a TLS connection to the syslog-server.</t>
    </r>
  </si>
  <si>
    <r>
      <rPr>
        <sz val="11"/>
        <color rgb="FF000000"/>
        <rFont val="Calibri"/>
      </rPr>
      <t>The "show crypto pki application" command is used to view the certificate used by the syslog-client:</t>
    </r>
    <r>
      <rPr>
        <sz val="11"/>
        <color rgb="FF000000"/>
        <rFont val="Calibri"/>
      </rPr>
      <t xml:space="preserve">
</t>
    </r>
    <r>
      <rPr>
        <sz val="11"/>
        <color rgb="FF006096"/>
        <rFont val="Roboto Condensed"/>
      </rPr>
      <t xml:space="preserve">switch(config)# show crypto pki application </t>
    </r>
    <r>
      <rPr>
        <sz val="11"/>
        <color rgb="FF006096"/>
        <rFont val="Roboto Condensed"/>
      </rPr>
      <t xml:space="preserve">
</t>
    </r>
    <r>
      <rPr>
        <sz val="11"/>
        <color rgb="FF006096"/>
        <rFont val="Roboto Condensed"/>
      </rPr>
      <t xml:space="preserve">Associated Applications    Certificate Name           Cert Status                    </t>
    </r>
    <r>
      <rPr>
        <sz val="11"/>
        <color rgb="FF006096"/>
        <rFont val="Roboto Condensed"/>
      </rPr>
      <t xml:space="preserve">
</t>
    </r>
    <r>
      <rPr>
        <sz val="11"/>
        <color rgb="FF006096"/>
        <rFont val="Roboto Condensed"/>
      </rPr>
      <t xml:space="preserve">-------------------------- -------------------------- ------------------------------ </t>
    </r>
    <r>
      <rPr>
        <sz val="11"/>
        <color rgb="FF006096"/>
        <rFont val="Roboto Condensed"/>
      </rPr>
      <t xml:space="preserve">
</t>
    </r>
    <r>
      <rPr>
        <sz val="11"/>
        <color rgb="FF006096"/>
        <rFont val="Roboto Condensed"/>
      </rPr>
      <t xml:space="preserve">captive-portal                                        not configured, using local-cert </t>
    </r>
    <r>
      <rPr>
        <sz val="11"/>
        <color rgb="FF006096"/>
        <rFont val="Roboto Condensed"/>
      </rPr>
      <t xml:space="preserve">
</t>
    </r>
    <r>
      <rPr>
        <sz val="11"/>
        <color rgb="FF006096"/>
        <rFont val="Roboto Condensed"/>
      </rPr>
      <t xml:space="preserve">dot1x-supplicant                                      not configured, using local-cert </t>
    </r>
    <r>
      <rPr>
        <sz val="11"/>
        <color rgb="FF006096"/>
        <rFont val="Roboto Condensed"/>
      </rPr>
      <t xml:space="preserve">
</t>
    </r>
    <r>
      <rPr>
        <sz val="11"/>
        <color rgb="FF006096"/>
        <rFont val="Roboto Condensed"/>
      </rPr>
      <t xml:space="preserve">est-client                                            not configured, using local-cert </t>
    </r>
    <r>
      <rPr>
        <sz val="11"/>
        <color rgb="FF006096"/>
        <rFont val="Roboto Condensed"/>
      </rPr>
      <t xml:space="preserve">
</t>
    </r>
    <r>
      <rPr>
        <sz val="11"/>
        <color rgb="FF006096"/>
        <rFont val="Roboto Condensed"/>
      </rPr>
      <t xml:space="preserve">https-server                                          not configured, using local-cert </t>
    </r>
    <r>
      <rPr>
        <sz val="11"/>
        <color rgb="FF006096"/>
        <rFont val="Roboto Condensed"/>
      </rPr>
      <t xml:space="preserve">
</t>
    </r>
    <r>
      <rPr>
        <sz val="11"/>
        <color rgb="FF006096"/>
        <rFont val="Roboto Condensed"/>
      </rPr>
      <t xml:space="preserve">radsec-client                                         not configured, using local-cert </t>
    </r>
    <r>
      <rPr>
        <sz val="11"/>
        <color rgb="FF006096"/>
        <rFont val="Roboto Condensed"/>
      </rPr>
      <t xml:space="preserve">
</t>
    </r>
    <r>
      <rPr>
        <sz val="11"/>
        <color rgb="FF006096"/>
        <rFont val="Roboto Condensed"/>
      </rPr>
      <t xml:space="preserve">syslog-client              my-syslog-cert             invalid, using local-cert  </t>
    </r>
    <r>
      <rPr>
        <sz val="11"/>
        <color rgb="FF006096"/>
        <rFont val="Roboto Condensed"/>
      </rPr>
      <t xml:space="preserve">
</t>
    </r>
  </si>
  <si>
    <r>
      <rPr>
        <sz val="11"/>
        <color rgb="FF000000"/>
        <rFont val="Calibri"/>
      </rPr>
      <t>The syslog-client uses the auto-generated self-signed "local-cert" by default.</t>
    </r>
  </si>
  <si>
    <t>1.11.2</t>
  </si>
  <si>
    <r>
      <rPr>
        <sz val="11"/>
        <rFont val="Calibri"/>
      </rPr>
      <t>Configure syslog-client to log using TLS</t>
    </r>
  </si>
  <si>
    <r>
      <rPr>
        <sz val="11"/>
        <color rgb="FF000000"/>
        <rFont val="Calibri"/>
      </rPr>
      <t>Configure the switch to send logs to a syslog-server using tls on the mgmt VRF and include auditable events.</t>
    </r>
    <r>
      <rPr>
        <sz val="11"/>
        <color rgb="FF000000"/>
        <rFont val="Calibri"/>
      </rPr>
      <t xml:space="preserve">
</t>
    </r>
    <r>
      <rPr>
        <sz val="11"/>
        <color rgb="FF006096"/>
        <rFont val="Roboto Condensed"/>
      </rPr>
      <t>logging &lt;SYSLOG-SERVER&gt; tls &lt;PORT&gt; auth-mode subject-name vrf mgmt include-auditable-events</t>
    </r>
    <r>
      <rPr>
        <sz val="11"/>
        <color rgb="FF006096"/>
        <rFont val="Roboto Condensed"/>
      </rPr>
      <t xml:space="preserve">
</t>
    </r>
  </si>
  <si>
    <r>
      <rPr>
        <sz val="11"/>
        <color rgb="FF000000"/>
        <rFont val="Calibri"/>
      </rPr>
      <t>Logging to a remote syslog server should be configured to use TLS and include auditable events.</t>
    </r>
  </si>
  <si>
    <r>
      <rPr>
        <sz val="11"/>
        <color rgb="FF000000"/>
        <rFont val="Calibri"/>
      </rPr>
      <t>Without a centralized logging location, logs on the switch may roll over and be lost.</t>
    </r>
  </si>
  <si>
    <r>
      <rPr>
        <sz val="11"/>
        <color rgb="FF006096"/>
        <rFont val="Roboto Condensed"/>
      </rPr>
      <t>switch# show run | i logging</t>
    </r>
    <r>
      <rPr>
        <sz val="11"/>
        <color rgb="FF006096"/>
        <rFont val="Roboto Condensed"/>
      </rPr>
      <t xml:space="preserve">
</t>
    </r>
    <r>
      <rPr>
        <sz val="11"/>
        <color rgb="FF006096"/>
        <rFont val="Roboto Condensed"/>
      </rPr>
      <t>logging syslog.domain.tld tls 514 auth-mode subject-name vrf mgmt include-auditable-events</t>
    </r>
    <r>
      <rPr>
        <sz val="11"/>
        <color rgb="FF006096"/>
        <rFont val="Roboto Condensed"/>
      </rPr>
      <t xml:space="preserve">
</t>
    </r>
  </si>
  <si>
    <r>
      <rPr>
        <sz val="11"/>
        <color rgb="FF000000"/>
        <rFont val="Calibri"/>
      </rPr>
      <t>sending logs to a syslog-server is not configured by default.</t>
    </r>
  </si>
  <si>
    <t>Management</t>
  </si>
  <si>
    <t>1.12</t>
  </si>
  <si>
    <r>
      <rPr>
        <sz val="11"/>
        <rFont val="Calibri"/>
      </rPr>
      <t>Login Banner</t>
    </r>
  </si>
  <si>
    <r>
      <rPr>
        <sz val="11"/>
        <color rgb="FF000000"/>
        <rFont val="Calibri"/>
      </rPr>
      <t>To configure Message of the Day (Pre-Login) Banner -</t>
    </r>
    <r>
      <rPr>
        <sz val="11"/>
        <color rgb="FF000000"/>
        <rFont val="Calibri"/>
      </rPr>
      <t xml:space="preserve">
</t>
    </r>
    <r>
      <rPr>
        <sz val="11"/>
        <color rgb="FF006096"/>
        <rFont val="Roboto Condensed"/>
      </rPr>
      <t>switch(config)# banner motd &lt;delimiter&gt;</t>
    </r>
    <r>
      <rPr>
        <sz val="11"/>
        <color rgb="FF006096"/>
        <rFont val="Roboto Condensed"/>
      </rPr>
      <t xml:space="preserve">
</t>
    </r>
    <r>
      <rPr>
        <sz val="11"/>
        <color rgb="FF006096"/>
        <rFont val="Roboto Condensed"/>
      </rPr>
      <t>switch(config)# &lt;Banner Text&gt; &lt;delimiter&gt;</t>
    </r>
    <r>
      <rPr>
        <sz val="11"/>
        <color rgb="FF006096"/>
        <rFont val="Roboto Condensed"/>
      </rPr>
      <t xml:space="preserve">
</t>
    </r>
    <r>
      <rPr>
        <sz val="11"/>
        <color rgb="FF000000"/>
        <rFont val="Calibri"/>
      </rPr>
      <t xml:space="preserve">
</t>
    </r>
    <r>
      <rPr>
        <sz val="11"/>
        <color rgb="FF000000"/>
        <rFont val="Calibri"/>
      </rPr>
      <t>To configure Post-Login Banner -</t>
    </r>
    <r>
      <rPr>
        <sz val="11"/>
        <color rgb="FF000000"/>
        <rFont val="Calibri"/>
      </rPr>
      <t xml:space="preserve">
</t>
    </r>
    <r>
      <rPr>
        <sz val="11"/>
        <color rgb="FF006096"/>
        <rFont val="Roboto Condensed"/>
      </rPr>
      <t>switch(config)# banner exec &lt;delimiter&gt;</t>
    </r>
    <r>
      <rPr>
        <sz val="11"/>
        <color rgb="FF006096"/>
        <rFont val="Roboto Condensed"/>
      </rPr>
      <t xml:space="preserve">
</t>
    </r>
    <r>
      <rPr>
        <sz val="11"/>
        <color rgb="FF006096"/>
        <rFont val="Roboto Condensed"/>
      </rPr>
      <t>switch(config)# &lt;Banner Text&gt; &lt;delimiter&gt;</t>
    </r>
    <r>
      <rPr>
        <sz val="11"/>
        <color rgb="FF006096"/>
        <rFont val="Roboto Condensed"/>
      </rPr>
      <t xml:space="preserve">
</t>
    </r>
    <r>
      <rPr>
        <sz val="11"/>
        <color rgb="FF000000"/>
        <rFont val="Calibri"/>
      </rPr>
      <t xml:space="preserve">
</t>
    </r>
    <r>
      <rPr>
        <sz val="11"/>
        <color rgb="FF000000"/>
        <rFont val="Calibri"/>
      </rPr>
      <t>Sample Configuration of pre-login banner (motd) -</t>
    </r>
    <r>
      <rPr>
        <sz val="11"/>
        <color rgb="FF000000"/>
        <rFont val="Calibri"/>
      </rPr>
      <t xml:space="preserve">
</t>
    </r>
    <r>
      <rPr>
        <sz val="11"/>
        <color rgb="FF006096"/>
        <rFont val="Roboto Condensed"/>
      </rPr>
      <t>switch(config)# banner motd ^</t>
    </r>
    <r>
      <rPr>
        <sz val="11"/>
        <color rgb="FF006096"/>
        <rFont val="Roboto Condensed"/>
      </rPr>
      <t xml:space="preserve">
</t>
    </r>
    <r>
      <rPr>
        <sz val="11"/>
        <color rgb="FF006096"/>
        <rFont val="Roboto Condensed"/>
      </rPr>
      <t>Enter a new banner. Terminate the banner with the delimiter you have chosen.</t>
    </r>
    <r>
      <rPr>
        <sz val="11"/>
        <color rgb="FF006096"/>
        <rFont val="Roboto Condensed"/>
      </rPr>
      <t xml:space="preserve">
</t>
    </r>
    <r>
      <rPr>
        <sz val="11"/>
        <color rgb="FF006096"/>
        <rFont val="Roboto Condensed"/>
      </rPr>
      <t>switch(config-banner-motd)# This system is for authorized use only. Unauthorized or improper</t>
    </r>
    <r>
      <rPr>
        <sz val="11"/>
        <color rgb="FF006096"/>
        <rFont val="Roboto Condensed"/>
      </rPr>
      <t xml:space="preserve">
</t>
    </r>
    <r>
      <rPr>
        <sz val="11"/>
        <color rgb="FF006096"/>
        <rFont val="Roboto Condensed"/>
      </rPr>
      <t>switch(config-banner-motd)# use of this system may result in civil or criminal penalties. By</t>
    </r>
    <r>
      <rPr>
        <sz val="11"/>
        <color rgb="FF006096"/>
        <rFont val="Roboto Condensed"/>
      </rPr>
      <t xml:space="preserve">
</t>
    </r>
    <r>
      <rPr>
        <sz val="11"/>
        <color rgb="FF006096"/>
        <rFont val="Roboto Condensed"/>
      </rPr>
      <t>switch(config-banner-motd)# continuing to use this system you acknowledge your consent to</t>
    </r>
    <r>
      <rPr>
        <sz val="11"/>
        <color rgb="FF006096"/>
        <rFont val="Roboto Condensed"/>
      </rPr>
      <t xml:space="preserve">
</t>
    </r>
    <r>
      <rPr>
        <sz val="11"/>
        <color rgb="FF006096"/>
        <rFont val="Roboto Condensed"/>
      </rPr>
      <t>switch(config-banner-motd)# these conditions of use.</t>
    </r>
    <r>
      <rPr>
        <sz val="11"/>
        <color rgb="FF006096"/>
        <rFont val="Roboto Condensed"/>
      </rPr>
      <t xml:space="preserve">
</t>
    </r>
    <r>
      <rPr>
        <sz val="11"/>
        <color rgb="FF006096"/>
        <rFont val="Roboto Condensed"/>
      </rPr>
      <t>switch(config-banner-motd)# ^</t>
    </r>
    <r>
      <rPr>
        <sz val="11"/>
        <color rgb="FF006096"/>
        <rFont val="Roboto Condensed"/>
      </rPr>
      <t xml:space="preserve">
</t>
    </r>
    <r>
      <rPr>
        <sz val="11"/>
        <color rgb="FF000000"/>
        <rFont val="Calibri"/>
      </rPr>
      <t xml:space="preserve">
</t>
    </r>
    <r>
      <rPr>
        <sz val="11"/>
        <color rgb="FF000000"/>
        <rFont val="Calibri"/>
      </rPr>
      <t>Sample Configuration of post-login banner -</t>
    </r>
    <r>
      <rPr>
        <sz val="11"/>
        <color rgb="FF000000"/>
        <rFont val="Calibri"/>
      </rPr>
      <t xml:space="preserve">
</t>
    </r>
    <r>
      <rPr>
        <sz val="11"/>
        <color rgb="FF006096"/>
        <rFont val="Roboto Condensed"/>
      </rPr>
      <t>switch(config)# banner exec ^</t>
    </r>
    <r>
      <rPr>
        <sz val="11"/>
        <color rgb="FF006096"/>
        <rFont val="Roboto Condensed"/>
      </rPr>
      <t xml:space="preserve">
</t>
    </r>
    <r>
      <rPr>
        <sz val="11"/>
        <color rgb="FF006096"/>
        <rFont val="Roboto Condensed"/>
      </rPr>
      <t>switch(config-banner-exec)# This banner is displayed after login</t>
    </r>
    <r>
      <rPr>
        <sz val="11"/>
        <color rgb="FF006096"/>
        <rFont val="Roboto Condensed"/>
      </rPr>
      <t xml:space="preserve">
</t>
    </r>
    <r>
      <rPr>
        <sz val="11"/>
        <color rgb="FF006096"/>
        <rFont val="Roboto Condensed"/>
      </rPr>
      <t>switch(config-banner-exec)# ^</t>
    </r>
    <r>
      <rPr>
        <sz val="11"/>
        <color rgb="FF006096"/>
        <rFont val="Roboto Condensed"/>
      </rPr>
      <t xml:space="preserve">
</t>
    </r>
  </si>
  <si>
    <r>
      <rPr>
        <sz val="11"/>
        <color rgb="FF000000"/>
        <rFont val="Calibri"/>
      </rPr>
      <t>Setting a banner to be displayed during the login process notifies users that unauthorized use is prohibited, and that access to and use of the system may be monitored and logged.</t>
    </r>
  </si>
  <si>
    <r>
      <rPr>
        <sz val="11"/>
        <color rgb="FF000000"/>
        <rFont val="Calibri"/>
      </rPr>
      <t>Login banner enhances security awareness, reinforces accountability, and ensures clarity in user interactions with the network device.</t>
    </r>
  </si>
  <si>
    <r>
      <rPr>
        <sz val="11"/>
        <color rgb="FF000000"/>
        <rFont val="Calibri"/>
      </rPr>
      <t>To view the banner configurations -</t>
    </r>
    <r>
      <rPr>
        <sz val="11"/>
        <color rgb="FF000000"/>
        <rFont val="Calibri"/>
      </rPr>
      <t xml:space="preserve">
</t>
    </r>
    <r>
      <rPr>
        <sz val="11"/>
        <color rgb="FF000000"/>
        <rFont val="Calibri"/>
      </rPr>
      <t>Post Login Banner -</t>
    </r>
    <r>
      <rPr>
        <sz val="11"/>
        <color rgb="FF000000"/>
        <rFont val="Calibri"/>
      </rPr>
      <t xml:space="preserve">
</t>
    </r>
    <r>
      <rPr>
        <sz val="11"/>
        <color rgb="FF006096"/>
        <rFont val="Roboto Condensed"/>
      </rPr>
      <t>switch# show banner exec</t>
    </r>
    <r>
      <rPr>
        <sz val="11"/>
        <color rgb="FF006096"/>
        <rFont val="Roboto Condensed"/>
      </rPr>
      <t xml:space="preserve">
</t>
    </r>
    <r>
      <rPr>
        <sz val="11"/>
        <color rgb="FF000000"/>
        <rFont val="Calibri"/>
      </rPr>
      <t xml:space="preserve">
</t>
    </r>
    <r>
      <rPr>
        <sz val="11"/>
        <color rgb="FF000000"/>
        <rFont val="Calibri"/>
      </rPr>
      <t>Message of the Day Banner (Pre-Login) -</t>
    </r>
    <r>
      <rPr>
        <sz val="11"/>
        <color rgb="FF000000"/>
        <rFont val="Calibri"/>
      </rPr>
      <t xml:space="preserve">
</t>
    </r>
    <r>
      <rPr>
        <sz val="11"/>
        <color rgb="FF006096"/>
        <rFont val="Roboto Condensed"/>
      </rPr>
      <t>switch# show banner motd</t>
    </r>
    <r>
      <rPr>
        <sz val="11"/>
        <color rgb="FF006096"/>
        <rFont val="Roboto Condensed"/>
      </rPr>
      <t xml:space="preserve">
</t>
    </r>
  </si>
  <si>
    <t>1.13</t>
  </si>
  <si>
    <r>
      <rPr>
        <sz val="11"/>
        <rFont val="Calibri"/>
      </rPr>
      <t>Schedule Configuration Backup Job</t>
    </r>
  </si>
  <si>
    <r>
      <rPr>
        <sz val="11"/>
        <color rgb="FF000000"/>
        <rFont val="Calibri"/>
      </rPr>
      <t>Create a job to backup the configuration to a remote server</t>
    </r>
    <r>
      <rPr>
        <sz val="11"/>
        <color rgb="FF000000"/>
        <rFont val="Calibri"/>
      </rPr>
      <t xml:space="preserve">
</t>
    </r>
    <r>
      <rPr>
        <sz val="11"/>
        <color rgb="FF006096"/>
        <rFont val="Roboto Condensed"/>
      </rPr>
      <t>switch(config)# job backup_config</t>
    </r>
    <r>
      <rPr>
        <sz val="11"/>
        <color rgb="FF006096"/>
        <rFont val="Roboto Condensed"/>
      </rPr>
      <t xml:space="preserve">
</t>
    </r>
    <r>
      <rPr>
        <sz val="11"/>
        <color rgb="FF006096"/>
        <rFont val="Roboto Condensed"/>
      </rPr>
      <t>switch(config-job-config_backup)# 1 cli copy running-config tftp://192.168.0.100/switch.cfg cli vrf mgmt</t>
    </r>
    <r>
      <rPr>
        <sz val="11"/>
        <color rgb="FF006096"/>
        <rFont val="Roboto Condensed"/>
      </rPr>
      <t xml:space="preserve">
</t>
    </r>
    <r>
      <rPr>
        <sz val="11"/>
        <color rgb="FF000000"/>
        <rFont val="Calibri"/>
      </rPr>
      <t xml:space="preserve">
</t>
    </r>
    <r>
      <rPr>
        <sz val="11"/>
        <color rgb="FF000000"/>
        <rFont val="Calibri"/>
      </rPr>
      <t>Schedule the job to run periodically:</t>
    </r>
    <r>
      <rPr>
        <sz val="11"/>
        <color rgb="FF000000"/>
        <rFont val="Calibri"/>
      </rPr>
      <t xml:space="preserve">
</t>
    </r>
    <r>
      <rPr>
        <sz val="11"/>
        <color rgb="FF006096"/>
        <rFont val="Roboto Condensed"/>
      </rPr>
      <t xml:space="preserve">switch(config)# schedule backup_config </t>
    </r>
    <r>
      <rPr>
        <sz val="11"/>
        <color rgb="FF006096"/>
        <rFont val="Roboto Condensed"/>
      </rPr>
      <t xml:space="preserve">
</t>
    </r>
    <r>
      <rPr>
        <sz val="11"/>
        <color rgb="FF006096"/>
        <rFont val="Roboto Condensed"/>
      </rPr>
      <t>switch(config-scheduler-backup_config)# 1 job backup_config</t>
    </r>
    <r>
      <rPr>
        <sz val="11"/>
        <color rgb="FF006096"/>
        <rFont val="Roboto Condensed"/>
      </rPr>
      <t xml:space="preserve">
</t>
    </r>
    <r>
      <rPr>
        <sz val="11"/>
        <color rgb="FF006096"/>
        <rFont val="Roboto Condensed"/>
      </rPr>
      <t>switch(config-scheduler-backup_config)# trigger every days 1 start 12:04 2024-03-18</t>
    </r>
    <r>
      <rPr>
        <sz val="11"/>
        <color rgb="FF006096"/>
        <rFont val="Roboto Condensed"/>
      </rPr>
      <t xml:space="preserve">
</t>
    </r>
    <r>
      <rPr>
        <sz val="11"/>
        <color rgb="FF006096"/>
        <rFont val="Roboto Condensed"/>
      </rPr>
      <t>switch(config-scheduler-backup_config)# enable</t>
    </r>
    <r>
      <rPr>
        <sz val="11"/>
        <color rgb="FF006096"/>
        <rFont val="Roboto Condensed"/>
      </rPr>
      <t xml:space="preserve">
</t>
    </r>
    <r>
      <rPr>
        <sz val="11"/>
        <color rgb="FF006096"/>
        <rFont val="Roboto Condensed"/>
      </rPr>
      <t>switch(config-scheduler-backup_config)# exit</t>
    </r>
    <r>
      <rPr>
        <sz val="11"/>
        <color rgb="FF006096"/>
        <rFont val="Roboto Condensed"/>
      </rPr>
      <t xml:space="preserve">
</t>
    </r>
  </si>
  <si>
    <r>
      <rPr>
        <sz val="11"/>
        <color rgb="FF000000"/>
        <rFont val="Calibri"/>
      </rPr>
      <t>Create a job to periodically backup the configuration to a remote server.</t>
    </r>
  </si>
  <si>
    <r>
      <rPr>
        <sz val="11"/>
        <color rgb="FF000000"/>
        <rFont val="Calibri"/>
      </rPr>
      <t>If no remote configuration backup strategy is implemented you can be exposed to issues with business continuity, disaster recovery and compliance.</t>
    </r>
  </si>
  <si>
    <r>
      <rPr>
        <sz val="11"/>
        <color rgb="FF000000"/>
        <rFont val="Calibri"/>
      </rPr>
      <t>check which jobs are configured:</t>
    </r>
    <r>
      <rPr>
        <sz val="11"/>
        <color rgb="FF000000"/>
        <rFont val="Calibri"/>
      </rPr>
      <t xml:space="preserve">
</t>
    </r>
    <r>
      <rPr>
        <sz val="11"/>
        <color rgb="FF006096"/>
        <rFont val="Roboto Condensed"/>
      </rPr>
      <t>switch# show job</t>
    </r>
    <r>
      <rPr>
        <sz val="11"/>
        <color rgb="FF006096"/>
        <rFont val="Roboto Condensed"/>
      </rPr>
      <t xml:space="preserve">
</t>
    </r>
    <r>
      <rPr>
        <sz val="11"/>
        <color rgb="FF006096"/>
        <rFont val="Roboto Condensed"/>
      </rPr>
      <t>Job Name : backup_config</t>
    </r>
    <r>
      <rPr>
        <sz val="11"/>
        <color rgb="FF006096"/>
        <rFont val="Roboto Condensed"/>
      </rPr>
      <t xml:space="preserve">
</t>
    </r>
    <r>
      <rPr>
        <sz val="11"/>
        <color rgb="FF006096"/>
        <rFont val="Roboto Condensed"/>
      </rPr>
      <t xml:space="preserve">    Enabled                : Yes</t>
    </r>
    <r>
      <rPr>
        <sz val="11"/>
        <color rgb="FF006096"/>
        <rFont val="Roboto Condensed"/>
      </rPr>
      <t xml:space="preserve">
</t>
    </r>
    <r>
      <rPr>
        <sz val="11"/>
        <color rgb="FF006096"/>
        <rFont val="Roboto Condensed"/>
      </rPr>
      <t xml:space="preserve">    Description            :</t>
    </r>
    <r>
      <rPr>
        <sz val="11"/>
        <color rgb="FF006096"/>
        <rFont val="Roboto Condensed"/>
      </rPr>
      <t xml:space="preserve">
</t>
    </r>
    <r>
      <rPr>
        <sz val="11"/>
        <color rgb="FF006096"/>
        <rFont val="Roboto Condensed"/>
      </rPr>
      <t xml:space="preserve">    Status                 : waiting</t>
    </r>
    <r>
      <rPr>
        <sz val="11"/>
        <color rgb="FF006096"/>
        <rFont val="Roboto Condensed"/>
      </rPr>
      <t xml:space="preserve">
</t>
    </r>
    <r>
      <rPr>
        <sz val="11"/>
        <color rgb="FF006096"/>
        <rFont val="Roboto Condensed"/>
      </rPr>
      <t xml:space="preserve">    Number of commands     : 1</t>
    </r>
    <r>
      <rPr>
        <sz val="11"/>
        <color rgb="FF006096"/>
        <rFont val="Roboto Condensed"/>
      </rPr>
      <t xml:space="preserve">
</t>
    </r>
    <r>
      <rPr>
        <sz val="11"/>
        <color rgb="FF006096"/>
        <rFont val="Roboto Condensed"/>
      </rPr>
      <t xml:space="preserve">    Total execution count  : 0</t>
    </r>
    <r>
      <rPr>
        <sz val="11"/>
        <color rgb="FF006096"/>
        <rFont val="Roboto Condensed"/>
      </rPr>
      <t xml:space="preserve">
</t>
    </r>
    <r>
      <rPr>
        <sz val="11"/>
        <color rgb="FF006096"/>
        <rFont val="Roboto Condensed"/>
      </rPr>
      <t xml:space="preserve">    Failed execution count : 0</t>
    </r>
    <r>
      <rPr>
        <sz val="11"/>
        <color rgb="FF006096"/>
        <rFont val="Roboto Condensed"/>
      </rPr>
      <t xml:space="preserve">
</t>
    </r>
    <r>
      <rPr>
        <sz val="11"/>
        <color rgb="FF006096"/>
        <rFont val="Roboto Condensed"/>
      </rPr>
      <t xml:space="preserve">    Job CLI commands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1 cli copy running-config tftp://192.168.0.100/switch.cfg cli vrf mgmt</t>
    </r>
    <r>
      <rPr>
        <sz val="11"/>
        <color rgb="FF006096"/>
        <rFont val="Roboto Condensed"/>
      </rPr>
      <t xml:space="preserve">
</t>
    </r>
    <r>
      <rPr>
        <sz val="11"/>
        <color rgb="FF000000"/>
        <rFont val="Calibri"/>
      </rPr>
      <t>Check schedule of jobs:</t>
    </r>
    <r>
      <rPr>
        <sz val="11"/>
        <color rgb="FF000000"/>
        <rFont val="Calibri"/>
      </rPr>
      <t xml:space="preserve">
</t>
    </r>
    <r>
      <rPr>
        <sz val="11"/>
        <color rgb="FF006096"/>
        <rFont val="Roboto Condensed"/>
      </rPr>
      <t xml:space="preserve">
</t>
    </r>
    <r>
      <rPr>
        <sz val="11"/>
        <color rgb="FF006096"/>
        <rFont val="Roboto Condensed"/>
      </rPr>
      <t>switch# show schedule</t>
    </r>
    <r>
      <rPr>
        <sz val="11"/>
        <color rgb="FF006096"/>
        <rFont val="Roboto Condensed"/>
      </rPr>
      <t xml:space="preserve">
</t>
    </r>
    <r>
      <rPr>
        <sz val="11"/>
        <color rgb="FF006096"/>
        <rFont val="Roboto Condensed"/>
      </rPr>
      <t>Schedule Name: backup_config</t>
    </r>
    <r>
      <rPr>
        <sz val="11"/>
        <color rgb="FF006096"/>
        <rFont val="Roboto Condensed"/>
      </rPr>
      <t xml:space="preserve">
</t>
    </r>
    <r>
      <rPr>
        <sz val="11"/>
        <color rgb="FF006096"/>
        <rFont val="Roboto Condensed"/>
      </rPr>
      <t xml:space="preserve">    Schedule config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Description         :</t>
    </r>
    <r>
      <rPr>
        <sz val="11"/>
        <color rgb="FF006096"/>
        <rFont val="Roboto Condensed"/>
      </rPr>
      <t xml:space="preserve">
</t>
    </r>
    <r>
      <rPr>
        <sz val="11"/>
        <color rgb="FF006096"/>
        <rFont val="Roboto Condensed"/>
      </rPr>
      <t xml:space="preserve">    Enabled             : Yes</t>
    </r>
    <r>
      <rPr>
        <sz val="11"/>
        <color rgb="FF006096"/>
        <rFont val="Roboto Condensed"/>
      </rPr>
      <t xml:space="preserve">
</t>
    </r>
    <r>
      <rPr>
        <sz val="11"/>
        <color rgb="FF006096"/>
        <rFont val="Roboto Condensed"/>
      </rPr>
      <t xml:space="preserve">    Trigger type        : periodic</t>
    </r>
    <r>
      <rPr>
        <sz val="11"/>
        <color rgb="FF006096"/>
        <rFont val="Roboto Condensed"/>
      </rPr>
      <t xml:space="preserve">
</t>
    </r>
    <r>
      <rPr>
        <sz val="11"/>
        <color rgb="FF006096"/>
        <rFont val="Roboto Condensed"/>
      </rPr>
      <t xml:space="preserve">    Transient           : No</t>
    </r>
    <r>
      <rPr>
        <sz val="11"/>
        <color rgb="FF006096"/>
        <rFont val="Roboto Condensed"/>
      </rPr>
      <t xml:space="preserve">
</t>
    </r>
    <r>
      <rPr>
        <sz val="11"/>
        <color rgb="FF006096"/>
        <rFont val="Roboto Condensed"/>
      </rPr>
      <t xml:space="preserve">    Max trigger count   : indefinite</t>
    </r>
    <r>
      <rPr>
        <sz val="11"/>
        <color rgb="FF006096"/>
        <rFont val="Roboto Condensed"/>
      </rPr>
      <t xml:space="preserve">
</t>
    </r>
    <r>
      <rPr>
        <sz val="11"/>
        <color rgb="FF006096"/>
        <rFont val="Roboto Condensed"/>
      </rPr>
      <t xml:space="preserve">    Trigger start date  : 2025-12-01 10:00</t>
    </r>
    <r>
      <rPr>
        <sz val="11"/>
        <color rgb="FF006096"/>
        <rFont val="Roboto Condensed"/>
      </rPr>
      <t xml:space="preserve">
</t>
    </r>
    <r>
      <rPr>
        <sz val="11"/>
        <color rgb="FF006096"/>
        <rFont val="Roboto Condensed"/>
      </rPr>
      <t xml:space="preserve">    Schedule Status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Trigger status      : active</t>
    </r>
    <r>
      <rPr>
        <sz val="11"/>
        <color rgb="FF006096"/>
        <rFont val="Roboto Condensed"/>
      </rPr>
      <t xml:space="preserve">
</t>
    </r>
    <r>
      <rPr>
        <sz val="11"/>
        <color rgb="FF006096"/>
        <rFont val="Roboto Condensed"/>
      </rPr>
      <t xml:space="preserve">    Next trigger time   : Mon Dec  1 10:00:00 2025</t>
    </r>
    <r>
      <rPr>
        <sz val="11"/>
        <color rgb="FF006096"/>
        <rFont val="Roboto Condensed"/>
      </rPr>
      <t xml:space="preserve">
</t>
    </r>
    <r>
      <rPr>
        <sz val="11"/>
        <color rgb="FF006096"/>
        <rFont val="Roboto Condensed"/>
      </rPr>
      <t xml:space="preserve">    Scheduled Jobs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1  : backup_config</t>
    </r>
    <r>
      <rPr>
        <sz val="11"/>
        <color rgb="FF006096"/>
        <rFont val="Roboto Condensed"/>
      </rPr>
      <t xml:space="preserve">
</t>
    </r>
  </si>
  <si>
    <r>
      <rPr>
        <sz val="11"/>
        <color rgb="FF000000"/>
        <rFont val="Calibri"/>
      </rPr>
      <t>No Jobs or Schedule configured</t>
    </r>
  </si>
  <si>
    <t>1.14</t>
  </si>
  <si>
    <r>
      <rPr>
        <sz val="11"/>
        <rFont val="Calibri"/>
      </rPr>
      <t>Create Hostname</t>
    </r>
  </si>
  <si>
    <r>
      <rPr>
        <sz val="11"/>
        <color rgb="FF006096"/>
        <rFont val="Roboto Condensed"/>
      </rPr>
      <t>switch(config)# hostname _[name]_</t>
    </r>
    <r>
      <rPr>
        <sz val="11"/>
        <color rgb="FF006096"/>
        <rFont val="Roboto Condensed"/>
      </rPr>
      <t xml:space="preserve">
</t>
    </r>
  </si>
  <si>
    <r>
      <rPr>
        <sz val="11"/>
        <color rgb="FF000000"/>
        <rFont val="Calibri"/>
      </rPr>
      <t>The host-name property should be set up to be unique name on the management network. This enables the switch to be resolved with a unique FQDN.</t>
    </r>
  </si>
  <si>
    <r>
      <rPr>
        <sz val="11"/>
        <color rgb="FF006096"/>
        <rFont val="Roboto Condensed"/>
      </rPr>
      <t>show running-configuration | hostname</t>
    </r>
    <r>
      <rPr>
        <sz val="11"/>
        <color rgb="FF006096"/>
        <rFont val="Roboto Condensed"/>
      </rPr>
      <t xml:space="preserve">
</t>
    </r>
  </si>
  <si>
    <t>Physical Security</t>
  </si>
  <si>
    <t>2.1.1</t>
  </si>
  <si>
    <r>
      <rPr>
        <sz val="11"/>
        <rFont val="Calibri"/>
      </rPr>
      <t>Disable USB and Bluetooth on Device</t>
    </r>
  </si>
  <si>
    <r>
      <rPr>
        <sz val="11"/>
        <color rgb="FF006096"/>
        <rFont val="Roboto Condensed"/>
      </rPr>
      <t>switch(config)# no usb</t>
    </r>
    <r>
      <rPr>
        <sz val="11"/>
        <color rgb="FF006096"/>
        <rFont val="Roboto Condensed"/>
      </rPr>
      <t xml:space="preserve">
</t>
    </r>
    <r>
      <rPr>
        <sz val="11"/>
        <color rgb="FF000000"/>
        <rFont val="Calibri"/>
      </rPr>
      <t xml:space="preserve">
</t>
    </r>
    <r>
      <rPr>
        <sz val="11"/>
        <color rgb="FF006096"/>
        <rFont val="Roboto Condensed"/>
      </rPr>
      <t xml:space="preserve">switch(config)# bluetooth disable  </t>
    </r>
    <r>
      <rPr>
        <sz val="11"/>
        <color rgb="FF006096"/>
        <rFont val="Roboto Condensed"/>
      </rPr>
      <t xml:space="preserve">
</t>
    </r>
  </si>
  <si>
    <r>
      <rPr>
        <sz val="11"/>
        <color rgb="FF000000"/>
        <rFont val="Calibri"/>
      </rPr>
      <t>Disable USB Auxiliary port</t>
    </r>
  </si>
  <si>
    <r>
      <rPr>
        <sz val="11"/>
        <color rgb="FF000000"/>
        <rFont val="Calibri"/>
      </rPr>
      <t>Disabling USB will prevent both USB devices from being mounted and Bluetooth adapters form being enabled.</t>
    </r>
    <r>
      <rPr>
        <sz val="11"/>
        <color rgb="FF000000"/>
        <rFont val="Calibri"/>
      </rPr>
      <t xml:space="preserve">
</t>
    </r>
    <r>
      <rPr>
        <sz val="11"/>
        <color rgb="FF000000"/>
        <rFont val="Calibri"/>
      </rPr>
      <t>Disabling Bluetooth will only prevent Bluetooth adapters from being enabled.</t>
    </r>
  </si>
  <si>
    <r>
      <rPr>
        <sz val="11"/>
        <color rgb="FF000000"/>
        <rFont val="Calibri"/>
      </rPr>
      <t>Check the status of USB</t>
    </r>
    <r>
      <rPr>
        <sz val="11"/>
        <color rgb="FF000000"/>
        <rFont val="Calibri"/>
      </rPr>
      <t xml:space="preserve">
</t>
    </r>
    <r>
      <rPr>
        <sz val="11"/>
        <color rgb="FF006096"/>
        <rFont val="Roboto Condensed"/>
      </rPr>
      <t>switch# show usb</t>
    </r>
    <r>
      <rPr>
        <sz val="11"/>
        <color rgb="FF006096"/>
        <rFont val="Roboto Condensed"/>
      </rPr>
      <t xml:space="preserve">
</t>
    </r>
    <r>
      <rPr>
        <sz val="11"/>
        <color rgb="FF000000"/>
        <rFont val="Calibri"/>
      </rPr>
      <t xml:space="preserve">
</t>
    </r>
    <r>
      <rPr>
        <sz val="11"/>
        <color rgb="FF000000"/>
        <rFont val="Calibri"/>
      </rPr>
      <t>Check the status of Bluetooth</t>
    </r>
    <r>
      <rPr>
        <sz val="11"/>
        <color rgb="FF000000"/>
        <rFont val="Calibri"/>
      </rPr>
      <t xml:space="preserve">
</t>
    </r>
    <r>
      <rPr>
        <sz val="11"/>
        <color rgb="FF006096"/>
        <rFont val="Roboto Condensed"/>
      </rPr>
      <t xml:space="preserve">switch# show bluetooth </t>
    </r>
    <r>
      <rPr>
        <sz val="11"/>
        <color rgb="FF006096"/>
        <rFont val="Roboto Condensed"/>
      </rPr>
      <t xml:space="preserve">
</t>
    </r>
  </si>
  <si>
    <r>
      <rPr>
        <sz val="11"/>
        <color rgb="FF000000"/>
        <rFont val="Calibri"/>
      </rPr>
      <t>- USB: Enabled</t>
    </r>
    <r>
      <rPr>
        <sz val="11"/>
        <color rgb="FF000000"/>
        <rFont val="Calibri"/>
      </rPr>
      <t xml:space="preserve">
</t>
    </r>
    <r>
      <rPr>
        <sz val="11"/>
        <color rgb="FF000000"/>
        <rFont val="Calibri"/>
      </rPr>
      <t>- Bluetooth: Enabled</t>
    </r>
  </si>
  <si>
    <t>2.1.2</t>
  </si>
  <si>
    <r>
      <rPr>
        <sz val="11"/>
        <rFont val="Calibri"/>
      </rPr>
      <t>Front Panel Security</t>
    </r>
  </si>
  <si>
    <r>
      <rPr>
        <sz val="11"/>
        <color rgb="FF000000"/>
        <rFont val="Calibri"/>
      </rPr>
      <t>n/a</t>
    </r>
  </si>
  <si>
    <r>
      <rPr>
        <sz val="11"/>
        <color rgb="FF000000"/>
        <rFont val="Calibri"/>
      </rPr>
      <t>This sequence describes auditing the front panel reset button status</t>
    </r>
  </si>
  <si>
    <r>
      <rPr>
        <sz val="11"/>
        <color rgb="FF000000"/>
        <rFont val="Calibri"/>
      </rPr>
      <t>This factory reset capability creates a security and denial-of-service risk if the switch is in a location where it is impossible to prevent physical access to the front panel. It is disabled by default and recommended that administrators disable this feature after its usage to prevent malicious use by an attacker with physical access to the device.</t>
    </r>
  </si>
  <si>
    <r>
      <rPr>
        <sz val="11"/>
        <color rgb="FF000000"/>
        <rFont val="Calibri"/>
      </rPr>
      <t>To display front panel reset button status:</t>
    </r>
    <r>
      <rPr>
        <sz val="11"/>
        <color rgb="FF000000"/>
        <rFont val="Calibri"/>
      </rPr>
      <t xml:space="preserve">
</t>
    </r>
    <r>
      <rPr>
        <sz val="11"/>
        <color rgb="FF006096"/>
        <rFont val="Roboto Condensed"/>
      </rPr>
      <t>switch# show front-panel-security status</t>
    </r>
    <r>
      <rPr>
        <sz val="11"/>
        <color rgb="FF006096"/>
        <rFont val="Roboto Condensed"/>
      </rPr>
      <t xml:space="preserve">
</t>
    </r>
    <r>
      <rPr>
        <sz val="11"/>
        <color rgb="FF006096"/>
        <rFont val="Roboto Condensed"/>
      </rPr>
      <t>Front panel factory reset                     : disabled</t>
    </r>
    <r>
      <rPr>
        <sz val="11"/>
        <color rgb="FF006096"/>
        <rFont val="Roboto Condensed"/>
      </rPr>
      <t xml:space="preserve">
</t>
    </r>
    <r>
      <rPr>
        <sz val="11"/>
        <color rgb="FF006096"/>
        <rFont val="Roboto Condensed"/>
      </rPr>
      <t>First occurrence of front-panel factory reset : N/A</t>
    </r>
    <r>
      <rPr>
        <sz val="11"/>
        <color rgb="FF006096"/>
        <rFont val="Roboto Condensed"/>
      </rPr>
      <t xml:space="preserve">
</t>
    </r>
  </si>
  <si>
    <r>
      <rPr>
        <sz val="11"/>
        <color rgb="FF000000"/>
        <rFont val="Calibri"/>
      </rPr>
      <t>The front panel reset button is disabled by default</t>
    </r>
  </si>
  <si>
    <t>2.1.3</t>
  </si>
  <si>
    <r>
      <rPr>
        <sz val="11"/>
        <rFont val="Calibri"/>
      </rPr>
      <t>Disable Unused Physical Interfaces</t>
    </r>
  </si>
  <si>
    <r>
      <rPr>
        <sz val="11"/>
        <color rgb="FF000000"/>
        <rFont val="Calibri"/>
      </rPr>
      <t>Disable unused physical interfaces</t>
    </r>
    <r>
      <rPr>
        <sz val="11"/>
        <color rgb="FF000000"/>
        <rFont val="Calibri"/>
      </rPr>
      <t xml:space="preserve">
</t>
    </r>
    <r>
      <rPr>
        <sz val="11"/>
        <color rgb="FF006096"/>
        <rFont val="Roboto Condensed"/>
      </rPr>
      <t>switch# conf</t>
    </r>
    <r>
      <rPr>
        <sz val="11"/>
        <color rgb="FF006096"/>
        <rFont val="Roboto Condensed"/>
      </rPr>
      <t xml:space="preserve">
</t>
    </r>
    <r>
      <rPr>
        <sz val="11"/>
        <color rgb="FF006096"/>
        <rFont val="Roboto Condensed"/>
      </rPr>
      <t>switch(config)# interface 1/1/1</t>
    </r>
    <r>
      <rPr>
        <sz val="11"/>
        <color rgb="FF006096"/>
        <rFont val="Roboto Condensed"/>
      </rPr>
      <t xml:space="preserve">
</t>
    </r>
    <r>
      <rPr>
        <sz val="11"/>
        <color rgb="FF006096"/>
        <rFont val="Roboto Condensed"/>
      </rPr>
      <t>switch(config-if)# shutdown</t>
    </r>
    <r>
      <rPr>
        <sz val="11"/>
        <color rgb="FF006096"/>
        <rFont val="Roboto Condensed"/>
      </rPr>
      <t xml:space="preserve">
</t>
    </r>
    <r>
      <rPr>
        <sz val="11"/>
        <color rgb="FF006096"/>
        <rFont val="Roboto Condensed"/>
      </rPr>
      <t xml:space="preserve">switch(config-if)# </t>
    </r>
    <r>
      <rPr>
        <sz val="11"/>
        <color rgb="FF006096"/>
        <rFont val="Roboto Condensed"/>
      </rPr>
      <t xml:space="preserve">
</t>
    </r>
  </si>
  <si>
    <r>
      <rPr>
        <sz val="11"/>
        <color rgb="FF000000"/>
        <rFont val="Calibri"/>
      </rPr>
      <t>Disable unused physical interfaces.</t>
    </r>
  </si>
  <si>
    <r>
      <rPr>
        <sz val="11"/>
        <color rgb="FF000000"/>
        <rFont val="Calibri"/>
      </rPr>
      <t>Disabling unused physical interfaces helps to:</t>
    </r>
    <r>
      <rPr>
        <sz val="11"/>
        <color rgb="FF000000"/>
        <rFont val="Calibri"/>
      </rPr>
      <t xml:space="preserve">
</t>
    </r>
    <r>
      <rPr>
        <sz val="11"/>
        <color rgb="FF000000"/>
        <rFont val="Calibri"/>
      </rPr>
      <t>- Reduce the attack surface by minimizing open entry points, thus reducing pathways for attackers to access your network.</t>
    </r>
    <r>
      <rPr>
        <sz val="11"/>
        <color rgb="FF000000"/>
        <rFont val="Calibri"/>
      </rPr>
      <t xml:space="preserve">
</t>
    </r>
    <r>
      <rPr>
        <sz val="11"/>
        <color rgb="FF000000"/>
        <rFont val="Calibri"/>
      </rPr>
      <t>- Prevent unauthorized network access.</t>
    </r>
    <r>
      <rPr>
        <sz val="11"/>
        <color rgb="FF000000"/>
        <rFont val="Calibri"/>
      </rPr>
      <t xml:space="preserve">
</t>
    </r>
    <r>
      <rPr>
        <sz val="11"/>
        <color rgb="FF000000"/>
        <rFont val="Calibri"/>
      </rPr>
      <t>- Ensure compliance with many regulatory standards that require only necessary network ports to be active to maintain a secure environment.</t>
    </r>
    <r>
      <rPr>
        <sz val="11"/>
        <color rgb="FF000000"/>
        <rFont val="Calibri"/>
      </rPr>
      <t xml:space="preserve">
</t>
    </r>
    <r>
      <rPr>
        <sz val="11"/>
        <color rgb="FF000000"/>
        <rFont val="Calibri"/>
      </rPr>
      <t>- Improve network hygiene by regularly managing and configuring port settings.</t>
    </r>
    <r>
      <rPr>
        <sz val="11"/>
        <color rgb="FF000000"/>
        <rFont val="Calibri"/>
      </rPr>
      <t xml:space="preserve">
</t>
    </r>
    <r>
      <rPr>
        <sz val="11"/>
        <color rgb="FF000000"/>
        <rFont val="Calibri"/>
      </rPr>
      <t>- Enhance incident response by making it easier to isolate and respond effectively to security breaches with fewer active ports.</t>
    </r>
  </si>
  <si>
    <r>
      <rPr>
        <sz val="11"/>
        <color rgb="FF000000"/>
        <rFont val="Calibri"/>
      </rPr>
      <t>Check which physical interfaces are enabled:</t>
    </r>
    <r>
      <rPr>
        <sz val="11"/>
        <color rgb="FF000000"/>
        <rFont val="Calibri"/>
      </rPr>
      <t xml:space="preserve">
</t>
    </r>
    <r>
      <rPr>
        <sz val="11"/>
        <color rgb="FF006096"/>
        <rFont val="Roboto Condensed"/>
      </rPr>
      <t xml:space="preserve">switch# show interface physical </t>
    </r>
    <r>
      <rPr>
        <sz val="11"/>
        <color rgb="FF006096"/>
        <rFont val="Roboto Condensed"/>
      </rPr>
      <t xml:space="preserve">
</t>
    </r>
  </si>
  <si>
    <r>
      <rPr>
        <sz val="11"/>
        <color rgb="FF000000"/>
        <rFont val="Calibri"/>
      </rPr>
      <t>On AOS-CX switches 8XXX,9XXX,1XXXX physical interfaces are disabled by default, rest of the switches in AOS-CX portfolio have physical interfaces enabled by default.</t>
    </r>
  </si>
  <si>
    <t>Interface</t>
  </si>
  <si>
    <t>2.2</t>
  </si>
  <si>
    <r>
      <rPr>
        <sz val="11"/>
        <rFont val="Calibri"/>
      </rPr>
      <t>Traffic Control - Rate limiting</t>
    </r>
  </si>
  <si>
    <r>
      <rPr>
        <sz val="11"/>
        <color rgb="FF000000"/>
        <rFont val="Calibri"/>
      </rPr>
      <t>To configure rate-limit in interfaces -</t>
    </r>
    <r>
      <rPr>
        <sz val="11"/>
        <color rgb="FF000000"/>
        <rFont val="Calibri"/>
      </rPr>
      <t xml:space="preserve">
</t>
    </r>
    <r>
      <rPr>
        <sz val="11"/>
        <color rgb="FF006096"/>
        <rFont val="Roboto Condensed"/>
      </rPr>
      <t>switch(config)# interface &lt;ID&gt;</t>
    </r>
    <r>
      <rPr>
        <sz val="11"/>
        <color rgb="FF006096"/>
        <rFont val="Roboto Condensed"/>
      </rPr>
      <t xml:space="preserve">
</t>
    </r>
    <r>
      <rPr>
        <sz val="11"/>
        <color rgb="FF006096"/>
        <rFont val="Roboto Condensed"/>
      </rPr>
      <t>switch(config)# rate-limit {broadcast|multicast|unknown-unicast|icmp {ip-all|ip|ipv6}} &lt;RATE&gt; {kbps|percent|pps}</t>
    </r>
    <r>
      <rPr>
        <sz val="11"/>
        <color rgb="FF006096"/>
        <rFont val="Roboto Condensed"/>
      </rPr>
      <t xml:space="preserve">
</t>
    </r>
    <r>
      <rPr>
        <sz val="11"/>
        <color rgb="FF000000"/>
        <rFont val="Calibri"/>
      </rPr>
      <t xml:space="preserve">
</t>
    </r>
    <r>
      <rPr>
        <sz val="11"/>
        <color rgb="FF000000"/>
        <rFont val="Calibri"/>
      </rPr>
      <t>Sample configurations -</t>
    </r>
    <r>
      <rPr>
        <sz val="11"/>
        <color rgb="FF000000"/>
        <rFont val="Calibri"/>
      </rPr>
      <t xml:space="preserve">
</t>
    </r>
    <r>
      <rPr>
        <sz val="11"/>
        <color rgb="FF000000"/>
        <rFont val="Calibri"/>
      </rPr>
      <t>Limiting broadcast traffic to 2000pps on interface 1/1/3:</t>
    </r>
    <r>
      <rPr>
        <sz val="11"/>
        <color rgb="FF000000"/>
        <rFont val="Calibri"/>
      </rPr>
      <t xml:space="preserve">
</t>
    </r>
    <r>
      <rPr>
        <sz val="11"/>
        <color rgb="FF006096"/>
        <rFont val="Roboto Condensed"/>
      </rPr>
      <t>switch(config)# interface 1/1/3</t>
    </r>
    <r>
      <rPr>
        <sz val="11"/>
        <color rgb="FF006096"/>
        <rFont val="Roboto Condensed"/>
      </rPr>
      <t xml:space="preserve">
</t>
    </r>
    <r>
      <rPr>
        <sz val="11"/>
        <color rgb="FF006096"/>
        <rFont val="Roboto Condensed"/>
      </rPr>
      <t>switch(config-if)# rate-limit broadcast 500 kbps</t>
    </r>
    <r>
      <rPr>
        <sz val="11"/>
        <color rgb="FF006096"/>
        <rFont val="Roboto Condensed"/>
      </rPr>
      <t xml:space="preserve">
</t>
    </r>
    <r>
      <rPr>
        <sz val="11"/>
        <color rgb="FF000000"/>
        <rFont val="Calibri"/>
      </rPr>
      <t xml:space="preserve">
</t>
    </r>
    <r>
      <rPr>
        <sz val="11"/>
        <color rgb="FF000000"/>
        <rFont val="Calibri"/>
      </rPr>
      <t>Limiting all ICMP IPv4 traffic to 10000kbps on interface 1/1/3:</t>
    </r>
    <r>
      <rPr>
        <sz val="11"/>
        <color rgb="FF000000"/>
        <rFont val="Calibri"/>
      </rPr>
      <t xml:space="preserve">
</t>
    </r>
    <r>
      <rPr>
        <sz val="11"/>
        <color rgb="FF006096"/>
        <rFont val="Roboto Condensed"/>
      </rPr>
      <t>switch(config)# interface 1/1/3</t>
    </r>
    <r>
      <rPr>
        <sz val="11"/>
        <color rgb="FF006096"/>
        <rFont val="Roboto Condensed"/>
      </rPr>
      <t xml:space="preserve">
</t>
    </r>
    <r>
      <rPr>
        <sz val="11"/>
        <color rgb="FF006096"/>
        <rFont val="Roboto Condensed"/>
      </rPr>
      <t>switch(config-if)# rate-limit icmp ip 10000 kbps</t>
    </r>
    <r>
      <rPr>
        <sz val="11"/>
        <color rgb="FF006096"/>
        <rFont val="Roboto Condensed"/>
      </rPr>
      <t xml:space="preserve">
</t>
    </r>
  </si>
  <si>
    <r>
      <rPr>
        <sz val="11"/>
        <color rgb="FF000000"/>
        <rFont val="Calibri"/>
      </rPr>
      <t>Configuring rate-limiting on Aruba CX switches allows administrators to control the maximum amount of traffic (bandwidth) that can pass through specific interfaces or for specific traffic types. This ensures that no single device or application can consume excessive network resources.Specifies the type of ingress traffic to which the rate limit applies: broadcast, multicast, unknown-unicast, or ICMP.The multicast rate limit affects multicast and broadcast traffic. The broadcast rate limit only affects broadcast traffic. When both types are applied to the same interface, broadcast packets are limited to the lower of the two rate values. Layer 2 BPDU packets, like spanning tree, are also included in the multicast rate limit.The ICMP rate limit can be configured to apply to IPv4, IPv6, or all IP traffic. Only one ICMP rate-limit can be configured at a time. Applying a new ICMP rate-limit replaces any previous ICMP rate-limit.</t>
    </r>
    <r>
      <rPr>
        <sz val="11"/>
        <color rgb="FF000000"/>
        <rFont val="Calibri"/>
      </rPr>
      <t xml:space="preserve">
</t>
    </r>
    <r>
      <rPr>
        <sz val="11"/>
        <color rgb="FF000000"/>
        <rFont val="Calibri"/>
      </rPr>
      <t>Specifies the rate limit in kilobits per second, packets per second, or as a percentage of link bandwidth. Range: 64 to 100000000 kbps (in steps of 64 kbps), 64 to 209090910 pps (in steps of 64 pps), or 1-100 percent. The actual rate limit will be approximately equivalent to the minimum of the two step values that are closest to the configured rate (or for percent mode, the kbps-converted rate).</t>
    </r>
  </si>
  <si>
    <r>
      <rPr>
        <sz val="11"/>
        <color rgb="FF000000"/>
        <rFont val="Calibri"/>
      </rPr>
      <t>By configuring rate-limiting, organizations can improve network efficiency, protect critical services from being overwhelmed by excessive traffic, and ensure a consistent user experience. This proactive measure enhances both security and operational reliability.</t>
    </r>
  </si>
  <si>
    <r>
      <rPr>
        <sz val="11"/>
        <color rgb="FF000000"/>
        <rFont val="Calibri"/>
      </rPr>
      <t>To view the configuration change -</t>
    </r>
    <r>
      <rPr>
        <sz val="11"/>
        <color rgb="FF000000"/>
        <rFont val="Calibri"/>
      </rPr>
      <t xml:space="preserve">
</t>
    </r>
    <r>
      <rPr>
        <sz val="11"/>
        <color rgb="FF006096"/>
        <rFont val="Roboto Condensed"/>
      </rPr>
      <t>switch# show interface &lt;interface-ID&gt; qos</t>
    </r>
    <r>
      <rPr>
        <sz val="11"/>
        <color rgb="FF006096"/>
        <rFont val="Roboto Condensed"/>
      </rPr>
      <t xml:space="preserve">
</t>
    </r>
    <r>
      <rPr>
        <sz val="11"/>
        <color rgb="FF000000"/>
        <rFont val="Calibri"/>
      </rPr>
      <t xml:space="preserve">
</t>
    </r>
    <r>
      <rPr>
        <sz val="11"/>
        <color rgb="FF000000"/>
        <rFont val="Calibri"/>
      </rPr>
      <t>Sample results -</t>
    </r>
    <r>
      <rPr>
        <sz val="11"/>
        <color rgb="FF000000"/>
        <rFont val="Calibri"/>
      </rPr>
      <t xml:space="preserve">
</t>
    </r>
    <r>
      <rPr>
        <sz val="11"/>
        <color rgb="FF006096"/>
        <rFont val="Roboto Condensed"/>
      </rPr>
      <t>switch# show interface 1/1/3 qos</t>
    </r>
    <r>
      <rPr>
        <sz val="11"/>
        <color rgb="FF006096"/>
        <rFont val="Roboto Condensed"/>
      </rPr>
      <t xml:space="preserve">
</t>
    </r>
    <r>
      <rPr>
        <sz val="11"/>
        <color rgb="FF006096"/>
        <rFont val="Roboto Condensed"/>
      </rPr>
      <t xml:space="preserve"> Interface 1/1/3 is up</t>
    </r>
    <r>
      <rPr>
        <sz val="11"/>
        <color rgb="FF006096"/>
        <rFont val="Roboto Condensed"/>
      </rPr>
      <t xml:space="preserve">
</t>
    </r>
    <r>
      <rPr>
        <sz val="11"/>
        <color rgb="FF006096"/>
        <rFont val="Roboto Condensed"/>
      </rPr>
      <t xml:space="preserve"> Admin state is up</t>
    </r>
    <r>
      <rPr>
        <sz val="11"/>
        <color rgb="FF006096"/>
        <rFont val="Roboto Condensed"/>
      </rPr>
      <t xml:space="preserve">
</t>
    </r>
    <r>
      <rPr>
        <sz val="11"/>
        <color rgb="FF006096"/>
        <rFont val="Roboto Condensed"/>
      </rPr>
      <t xml:space="preserve"> Description:</t>
    </r>
    <r>
      <rPr>
        <sz val="11"/>
        <color rgb="FF006096"/>
        <rFont val="Roboto Condensed"/>
      </rPr>
      <t xml:space="preserve">
</t>
    </r>
    <r>
      <rPr>
        <sz val="11"/>
        <color rgb="FF006096"/>
        <rFont val="Roboto Condensed"/>
      </rPr>
      <t xml:space="preserve"> Hardware: Ethernet, MAC Address: 08:97:34:b1:20:00</t>
    </r>
    <r>
      <rPr>
        <sz val="11"/>
        <color rgb="FF006096"/>
        <rFont val="Roboto Condensed"/>
      </rPr>
      <t xml:space="preserve">
</t>
    </r>
    <r>
      <rPr>
        <sz val="11"/>
        <color rgb="FF006096"/>
        <rFont val="Roboto Condensed"/>
      </rPr>
      <t xml:space="preserve"> MTU 1500</t>
    </r>
    <r>
      <rPr>
        <sz val="11"/>
        <color rgb="FF006096"/>
        <rFont val="Roboto Condensed"/>
      </rPr>
      <t xml:space="preserve">
</t>
    </r>
    <r>
      <rPr>
        <sz val="11"/>
        <color rgb="FF006096"/>
        <rFont val="Roboto Condensed"/>
      </rPr>
      <t xml:space="preserve"> Type 1000BT</t>
    </r>
    <r>
      <rPr>
        <sz val="11"/>
        <color rgb="FF006096"/>
        <rFont val="Roboto Condensed"/>
      </rPr>
      <t xml:space="preserve">
</t>
    </r>
    <r>
      <rPr>
        <sz val="11"/>
        <color rgb="FF006096"/>
        <rFont val="Roboto Condensed"/>
      </rPr>
      <t xml:space="preserve"> qos trust none</t>
    </r>
    <r>
      <rPr>
        <sz val="11"/>
        <color rgb="FF006096"/>
        <rFont val="Roboto Condensed"/>
      </rPr>
      <t xml:space="preserve">
</t>
    </r>
    <r>
      <rPr>
        <sz val="11"/>
        <color rgb="FF006096"/>
        <rFont val="Roboto Condensed"/>
      </rPr>
      <t xml:space="preserve"> rate-limit broadcast 2000 pps (2000 actual)</t>
    </r>
    <r>
      <rPr>
        <sz val="11"/>
        <color rgb="FF006096"/>
        <rFont val="Roboto Condensed"/>
      </rPr>
      <t xml:space="preserve">
</t>
    </r>
    <r>
      <rPr>
        <sz val="11"/>
        <color rgb="FF006096"/>
        <rFont val="Roboto Condensed"/>
      </rPr>
      <t xml:space="preserve"> rate-limit icmp ip-all 10000 kbps (10000 actual)</t>
    </r>
    <r>
      <rPr>
        <sz val="11"/>
        <color rgb="FF006096"/>
        <rFont val="Roboto Condensed"/>
      </rPr>
      <t xml:space="preserve">
</t>
    </r>
    <r>
      <rPr>
        <sz val="11"/>
        <color rgb="FF006096"/>
        <rFont val="Roboto Condensed"/>
      </rPr>
      <t xml:space="preserve"> Speed 1000 Mb/s</t>
    </r>
    <r>
      <rPr>
        <sz val="11"/>
        <color rgb="FF006096"/>
        <rFont val="Roboto Condensed"/>
      </rPr>
      <t xml:space="preserve">
</t>
    </r>
    <r>
      <rPr>
        <sz val="11"/>
        <color rgb="FF006096"/>
        <rFont val="Roboto Condensed"/>
      </rPr>
      <t xml:space="preserve"> L3 Counters: Rx Disabled, Tx Disabled</t>
    </r>
    <r>
      <rPr>
        <sz val="11"/>
        <color rgb="FF006096"/>
        <rFont val="Roboto Condensed"/>
      </rPr>
      <t xml:space="preserve">
</t>
    </r>
    <r>
      <rPr>
        <sz val="11"/>
        <color rgb="FF006096"/>
        <rFont val="Roboto Condensed"/>
      </rPr>
      <t xml:space="preserve"> Auto-Negotiation is on</t>
    </r>
    <r>
      <rPr>
        <sz val="11"/>
        <color rgb="FF006096"/>
        <rFont val="Roboto Condensed"/>
      </rPr>
      <t xml:space="preserve">
</t>
    </r>
    <r>
      <rPr>
        <sz val="11"/>
        <color rgb="FF006096"/>
        <rFont val="Roboto Condensed"/>
      </rPr>
      <t xml:space="preserve"> Flow-control: off</t>
    </r>
    <r>
      <rPr>
        <sz val="11"/>
        <color rgb="FF006096"/>
        <rFont val="Roboto Condensed"/>
      </rPr>
      <t xml:space="preserve">
</t>
    </r>
    <r>
      <rPr>
        <sz val="11"/>
        <color rgb="FF006096"/>
        <rFont val="Roboto Condensed"/>
      </rPr>
      <t xml:space="preserve"> Rx</t>
    </r>
    <r>
      <rPr>
        <sz val="11"/>
        <color rgb="FF006096"/>
        <rFont val="Roboto Condensed"/>
      </rPr>
      <t xml:space="preserve">
</t>
    </r>
    <r>
      <rPr>
        <sz val="11"/>
        <color rgb="FF006096"/>
        <rFont val="Roboto Condensed"/>
      </rPr>
      <t xml:space="preserve">            0 input packets              0 bytes</t>
    </r>
    <r>
      <rPr>
        <sz val="11"/>
        <color rgb="FF006096"/>
        <rFont val="Roboto Condensed"/>
      </rPr>
      <t xml:space="preserve">
</t>
    </r>
    <r>
      <rPr>
        <sz val="11"/>
        <color rgb="FF006096"/>
        <rFont val="Roboto Condensed"/>
      </rPr>
      <t xml:space="preserve">            0 input error                0 dropped</t>
    </r>
    <r>
      <rPr>
        <sz val="11"/>
        <color rgb="FF006096"/>
        <rFont val="Roboto Condensed"/>
      </rPr>
      <t xml:space="preserve">
</t>
    </r>
    <r>
      <rPr>
        <sz val="11"/>
        <color rgb="FF006096"/>
        <rFont val="Roboto Condensed"/>
      </rPr>
      <t xml:space="preserve">            0 CRC/FCS</t>
    </r>
    <r>
      <rPr>
        <sz val="11"/>
        <color rgb="FF006096"/>
        <rFont val="Roboto Condensed"/>
      </rPr>
      <t xml:space="preserve">
</t>
    </r>
    <r>
      <rPr>
        <sz val="11"/>
        <color rgb="FF006096"/>
        <rFont val="Roboto Condensed"/>
      </rPr>
      <t xml:space="preserve">       L3:</t>
    </r>
    <r>
      <rPr>
        <sz val="11"/>
        <color rgb="FF006096"/>
        <rFont val="Roboto Condensed"/>
      </rPr>
      <t xml:space="preserve">
</t>
    </r>
    <r>
      <rPr>
        <sz val="11"/>
        <color rgb="FF006096"/>
        <rFont val="Roboto Condensed"/>
      </rPr>
      <t xml:space="preserve">            0 packets, 0 bytes</t>
    </r>
    <r>
      <rPr>
        <sz val="11"/>
        <color rgb="FF006096"/>
        <rFont val="Roboto Condensed"/>
      </rPr>
      <t xml:space="preserve">
</t>
    </r>
    <r>
      <rPr>
        <sz val="11"/>
        <color rgb="FF006096"/>
        <rFont val="Roboto Condensed"/>
      </rPr>
      <t xml:space="preserve"> Tx</t>
    </r>
    <r>
      <rPr>
        <sz val="11"/>
        <color rgb="FF006096"/>
        <rFont val="Roboto Condensed"/>
      </rPr>
      <t xml:space="preserve">
</t>
    </r>
    <r>
      <rPr>
        <sz val="11"/>
        <color rgb="FF006096"/>
        <rFont val="Roboto Condensed"/>
      </rPr>
      <t xml:space="preserve">          127 output packets         16510 bytes</t>
    </r>
    <r>
      <rPr>
        <sz val="11"/>
        <color rgb="FF006096"/>
        <rFont val="Roboto Condensed"/>
      </rPr>
      <t xml:space="preserve">
</t>
    </r>
    <r>
      <rPr>
        <sz val="11"/>
        <color rgb="FF006096"/>
        <rFont val="Roboto Condensed"/>
      </rPr>
      <t xml:space="preserve">            0 input error                0 dropped</t>
    </r>
    <r>
      <rPr>
        <sz val="11"/>
        <color rgb="FF006096"/>
        <rFont val="Roboto Condensed"/>
      </rPr>
      <t xml:space="preserve">
</t>
    </r>
    <r>
      <rPr>
        <sz val="11"/>
        <color rgb="FF006096"/>
        <rFont val="Roboto Condensed"/>
      </rPr>
      <t xml:space="preserve">            0 collision</t>
    </r>
    <r>
      <rPr>
        <sz val="11"/>
        <color rgb="FF006096"/>
        <rFont val="Roboto Condensed"/>
      </rPr>
      <t xml:space="preserve">
</t>
    </r>
    <r>
      <rPr>
        <sz val="11"/>
        <color rgb="FF006096"/>
        <rFont val="Roboto Condensed"/>
      </rPr>
      <t xml:space="preserve">       L3:</t>
    </r>
    <r>
      <rPr>
        <sz val="11"/>
        <color rgb="FF006096"/>
        <rFont val="Roboto Condensed"/>
      </rPr>
      <t xml:space="preserve">
</t>
    </r>
    <r>
      <rPr>
        <sz val="11"/>
        <color rgb="FF006096"/>
        <rFont val="Roboto Condensed"/>
      </rPr>
      <t xml:space="preserve">            0 packets, 0 bytes</t>
    </r>
    <r>
      <rPr>
        <sz val="11"/>
        <color rgb="FF006096"/>
        <rFont val="Roboto Condensed"/>
      </rPr>
      <t xml:space="preserve">
</t>
    </r>
  </si>
  <si>
    <t>2.3</t>
  </si>
  <si>
    <r>
      <rPr>
        <sz val="11"/>
        <rFont val="Calibri"/>
      </rPr>
      <t>Proxy ARP</t>
    </r>
  </si>
  <si>
    <r>
      <rPr>
        <sz val="11"/>
        <color rgb="FF000000"/>
        <rFont val="Calibri"/>
      </rPr>
      <t>Proxy ARP is disabled on all interfaces by default. Proxy ARP appears in the configuration only if it is enabled (which is usually undesirable). Disable this on an interface if it is enabled using below Configuration -</t>
    </r>
    <r>
      <rPr>
        <sz val="11"/>
        <color rgb="FF000000"/>
        <rFont val="Calibri"/>
      </rPr>
      <t xml:space="preserve">
</t>
    </r>
    <r>
      <rPr>
        <sz val="11"/>
        <color rgb="FF006096"/>
        <rFont val="Roboto Condensed"/>
      </rPr>
      <t>switch(config)# interface &lt;ID&gt;</t>
    </r>
    <r>
      <rPr>
        <sz val="11"/>
        <color rgb="FF006096"/>
        <rFont val="Roboto Condensed"/>
      </rPr>
      <t xml:space="preserve">
</t>
    </r>
    <r>
      <rPr>
        <sz val="11"/>
        <color rgb="FF006096"/>
        <rFont val="Roboto Condensed"/>
      </rPr>
      <t>switch(config)# no ip proxy-arp</t>
    </r>
    <r>
      <rPr>
        <sz val="11"/>
        <color rgb="FF006096"/>
        <rFont val="Roboto Condensed"/>
      </rPr>
      <t xml:space="preserve">
</t>
    </r>
    <r>
      <rPr>
        <sz val="11"/>
        <color rgb="FF006096"/>
        <rFont val="Roboto Condensed"/>
      </rPr>
      <t>switch(config)# no ip local-proxy-arp</t>
    </r>
    <r>
      <rPr>
        <sz val="11"/>
        <color rgb="FF006096"/>
        <rFont val="Roboto Condensed"/>
      </rPr>
      <t xml:space="preserve">
</t>
    </r>
    <r>
      <rPr>
        <sz val="11"/>
        <color rgb="FF006096"/>
        <rFont val="Roboto Condensed"/>
      </rPr>
      <t>switch(config)# no ipv6 local-proxy-nd</t>
    </r>
    <r>
      <rPr>
        <sz val="11"/>
        <color rgb="FF006096"/>
        <rFont val="Roboto Condensed"/>
      </rPr>
      <t xml:space="preserve">
</t>
    </r>
  </si>
  <si>
    <r>
      <rPr>
        <sz val="11"/>
        <color rgb="FF000000"/>
        <rFont val="Calibri"/>
      </rPr>
      <t>Proxy ARP is a technique by which a device on a given network answers the ARP queries for a network address that is not on that network. The ARP proxy is aware of the location of the traffic's destination,and offers its own MAC address as the final destination. Proxy ARP is supported on L3 physical and VLAN interfaces. It is disabled by default. Disabling Proxy ARP on unused interfaces in AOS-CX switches prevents the switch from responding to ARP requests on behalf of other devices, ensuring that it does not act as a proxy for IP address resolution on inactive ports.</t>
    </r>
  </si>
  <si>
    <r>
      <rPr>
        <sz val="11"/>
        <color rgb="FF000000"/>
        <rFont val="Calibri"/>
      </rPr>
      <t>Disabling Proxy ARP on unused interfaces minimizes attack surfaces, safeguards against ARP-based attacks, and contributes to an optimized and secure network environment by eliminating unnecessary overhead on inactive ports.</t>
    </r>
  </si>
  <si>
    <r>
      <rPr>
        <sz val="11"/>
        <color rgb="FF000000"/>
        <rFont val="Calibri"/>
      </rPr>
      <t>All interfaces have the proxy arp capability turned off by default. To make sure it's not enabled, the show command below can be verified.IPv4 -</t>
    </r>
    <r>
      <rPr>
        <sz val="11"/>
        <color rgb="FF000000"/>
        <rFont val="Calibri"/>
      </rPr>
      <t xml:space="preserve">
</t>
    </r>
    <r>
      <rPr>
        <sz val="11"/>
        <color rgb="FF006096"/>
        <rFont val="Roboto Condensed"/>
      </rPr>
      <t>switch# show run | in proxy-arp</t>
    </r>
    <r>
      <rPr>
        <sz val="11"/>
        <color rgb="FF006096"/>
        <rFont val="Roboto Condensed"/>
      </rPr>
      <t xml:space="preserve">
</t>
    </r>
    <r>
      <rPr>
        <sz val="11"/>
        <color rgb="FF000000"/>
        <rFont val="Calibri"/>
      </rPr>
      <t xml:space="preserve">
</t>
    </r>
    <r>
      <rPr>
        <sz val="11"/>
        <color rgb="FF000000"/>
        <rFont val="Calibri"/>
      </rPr>
      <t>IPv6 -</t>
    </r>
    <r>
      <rPr>
        <sz val="11"/>
        <color rgb="FF000000"/>
        <rFont val="Calibri"/>
      </rPr>
      <t xml:space="preserve">
</t>
    </r>
    <r>
      <rPr>
        <sz val="11"/>
        <color rgb="FF006096"/>
        <rFont val="Roboto Condensed"/>
      </rPr>
      <t>switch# show run | in proxy-nd</t>
    </r>
    <r>
      <rPr>
        <sz val="11"/>
        <color rgb="FF006096"/>
        <rFont val="Roboto Condensed"/>
      </rPr>
      <t xml:space="preserve">
</t>
    </r>
  </si>
  <si>
    <r>
      <rPr>
        <sz val="11"/>
        <color rgb="FF000000"/>
        <rFont val="Calibri"/>
      </rPr>
      <t>Proxy-arp is disabled by default on all the vlan interfaces</t>
    </r>
  </si>
  <si>
    <t>2.4</t>
  </si>
  <si>
    <r>
      <rPr>
        <sz val="11"/>
        <rFont val="Calibri"/>
      </rPr>
      <t>IP Directed Broadcast</t>
    </r>
  </si>
  <si>
    <r>
      <rPr>
        <sz val="11"/>
        <color rgb="FF000000"/>
        <rFont val="Calibri"/>
      </rPr>
      <t>IP Directed broadcast is disabled by default on all interface , to disable it incase if its enabled by mistake -</t>
    </r>
    <r>
      <rPr>
        <sz val="11"/>
        <color rgb="FF000000"/>
        <rFont val="Calibri"/>
      </rPr>
      <t xml:space="preserve">
</t>
    </r>
    <r>
      <rPr>
        <sz val="11"/>
        <color rgb="FF006096"/>
        <rFont val="Roboto Condensed"/>
      </rPr>
      <t>switch(config)# interface &lt;ID&gt;</t>
    </r>
    <r>
      <rPr>
        <sz val="11"/>
        <color rgb="FF006096"/>
        <rFont val="Roboto Condensed"/>
      </rPr>
      <t xml:space="preserve">
</t>
    </r>
    <r>
      <rPr>
        <sz val="11"/>
        <color rgb="FF006096"/>
        <rFont val="Roboto Condensed"/>
      </rPr>
      <t>switch(config)# no ip directed-broadcast</t>
    </r>
    <r>
      <rPr>
        <sz val="11"/>
        <color rgb="FF006096"/>
        <rFont val="Roboto Condensed"/>
      </rPr>
      <t xml:space="preserve">
</t>
    </r>
  </si>
  <si>
    <r>
      <rPr>
        <sz val="11"/>
        <color rgb="FF000000"/>
        <rFont val="Calibri"/>
      </rPr>
      <t>IP Directed Broadcast is a feature by which remote administration tasks such as backups and wake-on-LAN (WOL) application can be achieved by sending directed broadcast packets for hosts and servers residing on adifferent subnets. IP Directed Broadcast is supported on ROP, SVI and L3LAG interfaces. It is disabled by default.Disabling IP directed broadcast on unused interfaces in AOS-CX switches prevents the switch from converting directed broadcast packets into Layer 2 broadcasts on a destination subnet. This configuration ensures that such traffic is dropped rather than propagated further into the network.</t>
    </r>
  </si>
  <si>
    <r>
      <rPr>
        <sz val="11"/>
        <color rgb="FF000000"/>
        <rFont val="Calibri"/>
      </rPr>
      <t>Disabling IP directed broadcast on unused interfaces enhances network security by mitigating potential DoS amplification attacks. It reduces unnecessary processing and bandwidth usage caused by broadcast traffic on inactive interfaces. This configuration helps maintain network stability, improves overall performance, and minimizes attack surfaces by reducing the exposure of unused interfaces to malicious activity.</t>
    </r>
  </si>
  <si>
    <r>
      <rPr>
        <sz val="11"/>
        <color rgb="FF000000"/>
        <rFont val="Calibri"/>
      </rPr>
      <t>IP Directed Broadcast is disabled by default , it can be validated using below show command -</t>
    </r>
    <r>
      <rPr>
        <sz val="11"/>
        <color rgb="FF000000"/>
        <rFont val="Calibri"/>
      </rPr>
      <t xml:space="preserve">
</t>
    </r>
    <r>
      <rPr>
        <sz val="11"/>
        <color rgb="FF006096"/>
        <rFont val="Roboto Condensed"/>
      </rPr>
      <t>switch# show run | in "ip directed-broadcast"</t>
    </r>
    <r>
      <rPr>
        <sz val="11"/>
        <color rgb="FF006096"/>
        <rFont val="Roboto Condensed"/>
      </rPr>
      <t xml:space="preserve">
</t>
    </r>
  </si>
  <si>
    <t>OSPF</t>
  </si>
  <si>
    <t>3.1.1.1</t>
  </si>
  <si>
    <r>
      <rPr>
        <sz val="11"/>
        <rFont val="Calibri"/>
      </rPr>
      <t>OSPF Passive Interfaces</t>
    </r>
  </si>
  <si>
    <r>
      <rPr>
        <sz val="11"/>
        <color rgb="FF000000"/>
        <rFont val="Calibri"/>
      </rPr>
      <t>Configure all OSPF enabled interfaces to be passive in OSPF router context</t>
    </r>
    <r>
      <rPr>
        <sz val="11"/>
        <color rgb="FF000000"/>
        <rFont val="Calibri"/>
      </rPr>
      <t xml:space="preserve">
</t>
    </r>
    <r>
      <rPr>
        <sz val="11"/>
        <color rgb="FF000000"/>
        <rFont val="Calibri"/>
      </rPr>
      <t>OSPF -</t>
    </r>
    <r>
      <rPr>
        <sz val="11"/>
        <color rgb="FF000000"/>
        <rFont val="Calibri"/>
      </rPr>
      <t xml:space="preserve">
</t>
    </r>
    <r>
      <rPr>
        <sz val="11"/>
        <color rgb="FF006096"/>
        <rFont val="Roboto Condensed"/>
      </rPr>
      <t>switch(config)# router ospf &lt;OSPF Process ID&gt;</t>
    </r>
    <r>
      <rPr>
        <sz val="11"/>
        <color rgb="FF006096"/>
        <rFont val="Roboto Condensed"/>
      </rPr>
      <t xml:space="preserve">
</t>
    </r>
    <r>
      <rPr>
        <sz val="11"/>
        <color rgb="FF006096"/>
        <rFont val="Roboto Condensed"/>
      </rPr>
      <t>switch(config-ospf-&lt;Process ID&gt;)# passive-interface default</t>
    </r>
    <r>
      <rPr>
        <sz val="11"/>
        <color rgb="FF006096"/>
        <rFont val="Roboto Condensed"/>
      </rPr>
      <t xml:space="preserve">
</t>
    </r>
    <r>
      <rPr>
        <sz val="11"/>
        <color rgb="FF000000"/>
        <rFont val="Calibri"/>
      </rPr>
      <t xml:space="preserve">
</t>
    </r>
    <r>
      <rPr>
        <sz val="11"/>
        <color rgb="FF000000"/>
        <rFont val="Calibri"/>
      </rPr>
      <t>OSPFv3 -</t>
    </r>
    <r>
      <rPr>
        <sz val="11"/>
        <color rgb="FF000000"/>
        <rFont val="Calibri"/>
      </rPr>
      <t xml:space="preserve">
</t>
    </r>
    <r>
      <rPr>
        <sz val="11"/>
        <color rgb="FF006096"/>
        <rFont val="Roboto Condensed"/>
      </rPr>
      <t>switch(config)# router ospfv3 &lt;OSPF Process ID&gt;</t>
    </r>
    <r>
      <rPr>
        <sz val="11"/>
        <color rgb="FF006096"/>
        <rFont val="Roboto Condensed"/>
      </rPr>
      <t xml:space="preserve">
</t>
    </r>
    <r>
      <rPr>
        <sz val="11"/>
        <color rgb="FF006096"/>
        <rFont val="Roboto Condensed"/>
      </rPr>
      <t>switch(config-ospfv3-&lt;Process ID&gt;)# passive-interface default</t>
    </r>
    <r>
      <rPr>
        <sz val="11"/>
        <color rgb="FF006096"/>
        <rFont val="Roboto Condensed"/>
      </rPr>
      <t xml:space="preserve">
</t>
    </r>
    <r>
      <rPr>
        <sz val="11"/>
        <color rgb="FF000000"/>
        <rFont val="Calibri"/>
      </rPr>
      <t xml:space="preserve">
</t>
    </r>
    <r>
      <rPr>
        <sz val="11"/>
        <color rgb="FF000000"/>
        <rFont val="Calibri"/>
      </rPr>
      <t>The passive interface is then removed from each interface where OSPF neighbor relationships areallowed. Since this is an interface-level configuration change, it can be done from the interface context:</t>
    </r>
    <r>
      <rPr>
        <sz val="11"/>
        <color rgb="FF000000"/>
        <rFont val="Calibri"/>
      </rPr>
      <t xml:space="preserve">
</t>
    </r>
    <r>
      <rPr>
        <sz val="11"/>
        <color rgb="FF000000"/>
        <rFont val="Calibri"/>
      </rPr>
      <t>To disable passive interface from selective interfaces -</t>
    </r>
    <r>
      <rPr>
        <sz val="11"/>
        <color rgb="FF000000"/>
        <rFont val="Calibri"/>
      </rPr>
      <t xml:space="preserve">
</t>
    </r>
    <r>
      <rPr>
        <sz val="11"/>
        <color rgb="FF000000"/>
        <rFont val="Calibri"/>
      </rPr>
      <t>OSPF -</t>
    </r>
    <r>
      <rPr>
        <sz val="11"/>
        <color rgb="FF000000"/>
        <rFont val="Calibri"/>
      </rPr>
      <t xml:space="preserve">
</t>
    </r>
    <r>
      <rPr>
        <sz val="11"/>
        <color rgb="FF006096"/>
        <rFont val="Roboto Condensed"/>
      </rPr>
      <t>switch(config)# interface &lt;interface ID&gt;</t>
    </r>
    <r>
      <rPr>
        <sz val="11"/>
        <color rgb="FF006096"/>
        <rFont val="Roboto Condensed"/>
      </rPr>
      <t xml:space="preserve">
</t>
    </r>
    <r>
      <rPr>
        <sz val="11"/>
        <color rgb="FF006096"/>
        <rFont val="Roboto Condensed"/>
      </rPr>
      <t>switch(config-if)# no ip ospf passive</t>
    </r>
    <r>
      <rPr>
        <sz val="11"/>
        <color rgb="FF006096"/>
        <rFont val="Roboto Condensed"/>
      </rPr>
      <t xml:space="preserve">
</t>
    </r>
    <r>
      <rPr>
        <sz val="11"/>
        <color rgb="FF000000"/>
        <rFont val="Calibri"/>
      </rPr>
      <t xml:space="preserve">
</t>
    </r>
    <r>
      <rPr>
        <sz val="11"/>
        <color rgb="FF000000"/>
        <rFont val="Calibri"/>
      </rPr>
      <t>OSPFv3 -</t>
    </r>
    <r>
      <rPr>
        <sz val="11"/>
        <color rgb="FF000000"/>
        <rFont val="Calibri"/>
      </rPr>
      <t xml:space="preserve">
</t>
    </r>
    <r>
      <rPr>
        <sz val="11"/>
        <color rgb="FF006096"/>
        <rFont val="Roboto Condensed"/>
      </rPr>
      <t>switch(config)# interface &lt;interface ID&gt;</t>
    </r>
    <r>
      <rPr>
        <sz val="11"/>
        <color rgb="FF006096"/>
        <rFont val="Roboto Condensed"/>
      </rPr>
      <t xml:space="preserve">
</t>
    </r>
    <r>
      <rPr>
        <sz val="11"/>
        <color rgb="FF006096"/>
        <rFont val="Roboto Condensed"/>
      </rPr>
      <t>switch(config-if)# no ipv6 ospfv3 passive</t>
    </r>
    <r>
      <rPr>
        <sz val="11"/>
        <color rgb="FF006096"/>
        <rFont val="Roboto Condensed"/>
      </rPr>
      <t xml:space="preserve">
</t>
    </r>
  </si>
  <si>
    <r>
      <rPr>
        <sz val="11"/>
        <color rgb="FF000000"/>
        <rFont val="Calibri"/>
      </rPr>
      <t>Enable OSPF Passive Interfaces</t>
    </r>
  </si>
  <si>
    <r>
      <rPr>
        <sz val="11"/>
        <color rgb="FF000000"/>
        <rFont val="Calibri"/>
      </rPr>
      <t>To limit where OSPF can learn neighbors, AOS-CX supports the passive OSPF interfaces. A passive OSPFinterface has its IP subnets announced, but it does not establish neighbor relationships with other OSPFdevices on the interface.You must make all OSPF enabled interfaces passive. Setting the OSPF enabled interfaces to from defaultto passive is done in the OSPF router instance context.The passive interface is then removed from each interface where OSPF neighbor relationships areallowed. Since this is an interface-level configuration change, it can be done from the interface context</t>
    </r>
  </si>
  <si>
    <r>
      <rPr>
        <sz val="11"/>
        <color rgb="FF000000"/>
        <rFont val="Calibri"/>
      </rPr>
      <t>To view the OSPF Passive interface configurations -</t>
    </r>
    <r>
      <rPr>
        <sz val="11"/>
        <color rgb="FF000000"/>
        <rFont val="Calibri"/>
      </rPr>
      <t xml:space="preserve">
</t>
    </r>
    <r>
      <rPr>
        <sz val="11"/>
        <color rgb="FF000000"/>
        <rFont val="Calibri"/>
      </rPr>
      <t>OSPF -</t>
    </r>
    <r>
      <rPr>
        <sz val="11"/>
        <color rgb="FF000000"/>
        <rFont val="Calibri"/>
      </rPr>
      <t xml:space="preserve">
</t>
    </r>
    <r>
      <rPr>
        <sz val="11"/>
        <color rgb="FF006096"/>
        <rFont val="Roboto Condensed"/>
      </rPr>
      <t>switch# show ip ospf [&lt;process-id&gt;] [all-vrfs | vrf &lt;vrf-name&gt;]</t>
    </r>
    <r>
      <rPr>
        <sz val="11"/>
        <color rgb="FF006096"/>
        <rFont val="Roboto Condensed"/>
      </rPr>
      <t xml:space="preserve">
</t>
    </r>
    <r>
      <rPr>
        <sz val="11"/>
        <color rgb="FF000000"/>
        <rFont val="Calibri"/>
      </rPr>
      <t xml:space="preserve">
</t>
    </r>
    <r>
      <rPr>
        <sz val="11"/>
        <color rgb="FF006096"/>
        <rFont val="Roboto Condensed"/>
      </rPr>
      <t>switch# show ip ospf interface &lt;interface-ID&gt;</t>
    </r>
    <r>
      <rPr>
        <sz val="11"/>
        <color rgb="FF006096"/>
        <rFont val="Roboto Condensed"/>
      </rPr>
      <t xml:space="preserve">
</t>
    </r>
    <r>
      <rPr>
        <sz val="11"/>
        <color rgb="FF000000"/>
        <rFont val="Calibri"/>
      </rPr>
      <t xml:space="preserve">
</t>
    </r>
    <r>
      <rPr>
        <sz val="11"/>
        <color rgb="FF000000"/>
        <rFont val="Calibri"/>
      </rPr>
      <t>OSPFv3 -</t>
    </r>
    <r>
      <rPr>
        <sz val="11"/>
        <color rgb="FF000000"/>
        <rFont val="Calibri"/>
      </rPr>
      <t xml:space="preserve">
</t>
    </r>
    <r>
      <rPr>
        <sz val="11"/>
        <color rgb="FF006096"/>
        <rFont val="Roboto Condensed"/>
      </rPr>
      <t>switch# show ipv6 ospfv3 [&lt;process-id&gt;] [all-vrfs | vrf &lt;vrf-name&gt;]</t>
    </r>
    <r>
      <rPr>
        <sz val="11"/>
        <color rgb="FF006096"/>
        <rFont val="Roboto Condensed"/>
      </rPr>
      <t xml:space="preserve">
</t>
    </r>
    <r>
      <rPr>
        <sz val="11"/>
        <color rgb="FF000000"/>
        <rFont val="Calibri"/>
      </rPr>
      <t xml:space="preserve">
</t>
    </r>
    <r>
      <rPr>
        <sz val="11"/>
        <color rgb="FF006096"/>
        <rFont val="Roboto Condensed"/>
      </rPr>
      <t>switch# show ipv6 ospfv3 interface &lt;interface-ID&gt;</t>
    </r>
    <r>
      <rPr>
        <sz val="11"/>
        <color rgb="FF006096"/>
        <rFont val="Roboto Condensed"/>
      </rPr>
      <t xml:space="preserve">
</t>
    </r>
  </si>
  <si>
    <r>
      <rPr>
        <sz val="11"/>
        <color rgb="FF000000"/>
        <rFont val="Calibri"/>
      </rPr>
      <t>Not Set</t>
    </r>
  </si>
  <si>
    <t>3.1.1.2</t>
  </si>
  <si>
    <r>
      <rPr>
        <sz val="11"/>
        <rFont val="Calibri"/>
      </rPr>
      <t>OSPF Neighbor Authentication</t>
    </r>
  </si>
  <si>
    <r>
      <rPr>
        <sz val="11"/>
        <color rgb="FF000000"/>
        <rFont val="Calibri"/>
      </rPr>
      <t>AOS-CX keychain feature can be used to specify a system-level cryptographicauthentication key which can be used by multiple OSPF interfaces -</t>
    </r>
    <r>
      <rPr>
        <sz val="11"/>
        <color rgb="FF000000"/>
        <rFont val="Calibri"/>
      </rPr>
      <t xml:space="preserve">
</t>
    </r>
    <r>
      <rPr>
        <sz val="11"/>
        <color rgb="FF000000"/>
        <rFont val="Calibri"/>
      </rPr>
      <t>To configure the keychain with HMAC-SHA-512 cryptographic algorithm and keystring (Keystring can be entered as plaintext or as a hashed ciphertext string)-</t>
    </r>
    <r>
      <rPr>
        <sz val="11"/>
        <color rgb="FF000000"/>
        <rFont val="Calibri"/>
      </rPr>
      <t xml:space="preserve">
</t>
    </r>
    <r>
      <rPr>
        <sz val="11"/>
        <color rgb="FF006096"/>
        <rFont val="Roboto Condensed"/>
      </rPr>
      <t>switch(config)# keychain &lt;keychain-name&gt;</t>
    </r>
    <r>
      <rPr>
        <sz val="11"/>
        <color rgb="FF006096"/>
        <rFont val="Roboto Condensed"/>
      </rPr>
      <t xml:space="preserve">
</t>
    </r>
    <r>
      <rPr>
        <sz val="11"/>
        <color rgb="FF006096"/>
        <rFont val="Roboto Condensed"/>
      </rPr>
      <t>switch(config-keychain)# key &lt;ID&gt;</t>
    </r>
    <r>
      <rPr>
        <sz val="11"/>
        <color rgb="FF006096"/>
        <rFont val="Roboto Condensed"/>
      </rPr>
      <t xml:space="preserve">
</t>
    </r>
    <r>
      <rPr>
        <sz val="11"/>
        <color rgb="FF006096"/>
        <rFont val="Roboto Condensed"/>
      </rPr>
      <t>switch(config-keychain-key)# cryptographic-algorithm hmac-sha-512</t>
    </r>
    <r>
      <rPr>
        <sz val="11"/>
        <color rgb="FF006096"/>
        <rFont val="Roboto Condensed"/>
      </rPr>
      <t xml:space="preserve">
</t>
    </r>
    <r>
      <rPr>
        <sz val="11"/>
        <color rgb="FF006096"/>
        <rFont val="Roboto Condensed"/>
      </rPr>
      <t>switch(config-keychain-key)# key-string plaintext &lt;plaintext-key-string&gt;</t>
    </r>
    <r>
      <rPr>
        <sz val="11"/>
        <color rgb="FF006096"/>
        <rFont val="Roboto Condensed"/>
      </rPr>
      <t xml:space="preserve">
</t>
    </r>
    <r>
      <rPr>
        <sz val="11"/>
        <color rgb="FF000000"/>
        <rFont val="Calibri"/>
      </rPr>
      <t xml:space="preserve">
</t>
    </r>
    <r>
      <rPr>
        <sz val="11"/>
        <color rgb="FF000000"/>
        <rFont val="Calibri"/>
      </rPr>
      <t>To associate the keychain in the OSPF enabled interface -</t>
    </r>
    <r>
      <rPr>
        <sz val="11"/>
        <color rgb="FF000000"/>
        <rFont val="Calibri"/>
      </rPr>
      <t xml:space="preserve">
</t>
    </r>
    <r>
      <rPr>
        <sz val="11"/>
        <color rgb="FF006096"/>
        <rFont val="Roboto Condensed"/>
      </rPr>
      <t>switch(config-keychain-key)# interface &lt;interface-ID&gt;</t>
    </r>
    <r>
      <rPr>
        <sz val="11"/>
        <color rgb="FF006096"/>
        <rFont val="Roboto Condensed"/>
      </rPr>
      <t xml:space="preserve">
</t>
    </r>
    <r>
      <rPr>
        <sz val="11"/>
        <color rgb="FF006096"/>
        <rFont val="Roboto Condensed"/>
      </rPr>
      <t>switch(config-if)# ip ospf authentication keychain</t>
    </r>
    <r>
      <rPr>
        <sz val="11"/>
        <color rgb="FF006096"/>
        <rFont val="Roboto Condensed"/>
      </rPr>
      <t xml:space="preserve">
</t>
    </r>
    <r>
      <rPr>
        <sz val="11"/>
        <color rgb="FF006096"/>
        <rFont val="Roboto Condensed"/>
      </rPr>
      <t>switch(config-if)# ip ospf keychain &lt;keychain-name&gt;</t>
    </r>
    <r>
      <rPr>
        <sz val="11"/>
        <color rgb="FF006096"/>
        <rFont val="Roboto Condensed"/>
      </rPr>
      <t xml:space="preserve">
</t>
    </r>
  </si>
  <si>
    <r>
      <rPr>
        <sz val="11"/>
        <color rgb="FF000000"/>
        <rFont val="Calibri"/>
      </rPr>
      <t>Enable OSPF Neighbor Authentication</t>
    </r>
  </si>
  <si>
    <r>
      <rPr>
        <sz val="11"/>
        <color rgb="FF000000"/>
        <rFont val="Calibri"/>
      </rPr>
      <t>HMAC-SHA-512 is a robust cryptographic hashing algorithm that offers strong protection against brute force and collision attacks. Configuring SHA-512 ensures a higher level of security for OSPF communications compared to plaintext passwords or weaker hashing algorithms. Requiring both devices to use the same authentication method and key ensures consistency and interoperability between OSPF neighbors, which is critical for maintaining stable OSPF adjacencies</t>
    </r>
  </si>
  <si>
    <r>
      <rPr>
        <sz val="11"/>
        <color rgb="FF000000"/>
        <rFont val="Calibri"/>
      </rPr>
      <t>To view the OSPF neighbor authentication in interface -</t>
    </r>
    <r>
      <rPr>
        <sz val="11"/>
        <color rgb="FF000000"/>
        <rFont val="Calibri"/>
      </rPr>
      <t xml:space="preserve">
</t>
    </r>
    <r>
      <rPr>
        <sz val="11"/>
        <color rgb="FF006096"/>
        <rFont val="Roboto Condensed"/>
      </rPr>
      <t>switch# show ip ospf interface &lt;interface-ID&gt;</t>
    </r>
    <r>
      <rPr>
        <sz val="11"/>
        <color rgb="FF006096"/>
        <rFont val="Roboto Condensed"/>
      </rPr>
      <t xml:space="preserve">
</t>
    </r>
  </si>
  <si>
    <t>3.1.1.3</t>
  </si>
  <si>
    <r>
      <rPr>
        <sz val="11"/>
        <rFont val="Calibri"/>
      </rPr>
      <t>OSPFv3 Area Authentication and Encryption with IPsec</t>
    </r>
  </si>
  <si>
    <r>
      <rPr>
        <sz val="11"/>
        <color rgb="FF000000"/>
        <rFont val="Calibri"/>
      </rPr>
      <t>IPsec authentication and encryption are configured from the OSPFv3 router process context. Bothauthentication and encryption require a specified Security Policy Index (SPI), which is an integer valuebetween 256 and 4,294,967,295; this value is used on each OSPFv3 router in the secured area to matcha configured IPsec authentication and/or encryption policy. Each OSPFv3 IPsec policy on a switch mustuse a different SPI value, and the SPI value (as well as authentication, or encryption keys, or both) must match across all OSPFv3 neighbor interfaces using that policy within the secured area.To configure AH authentication for OSPFv3 area 1, specify the SPI, authentication method (md5 or sha1),key type (plaintext, hex-string, or ciphertext) and the key string itself. If a key type and string are not specified, the user is prompted to enter a plaintext key interactively:</t>
    </r>
    <r>
      <rPr>
        <sz val="11"/>
        <color rgb="FF000000"/>
        <rFont val="Calibri"/>
      </rPr>
      <t xml:space="preserve">
</t>
    </r>
    <r>
      <rPr>
        <sz val="11"/>
        <color rgb="FF006096"/>
        <rFont val="Roboto Condensed"/>
      </rPr>
      <t>switch(config)router ospfv3 &lt;process-ID&gt;</t>
    </r>
    <r>
      <rPr>
        <sz val="11"/>
        <color rgb="FF006096"/>
        <rFont val="Roboto Condensed"/>
      </rPr>
      <t xml:space="preserve">
</t>
    </r>
    <r>
      <rPr>
        <sz val="11"/>
        <color rgb="FF006096"/>
        <rFont val="Roboto Condensed"/>
      </rPr>
      <t>switch(config-ospfv3-&lt;process&gt;)# area 1 authentication ipsec spi 1024 sha1</t>
    </r>
    <r>
      <rPr>
        <sz val="11"/>
        <color rgb="FF006096"/>
        <rFont val="Roboto Condensed"/>
      </rPr>
      <t xml:space="preserve">
</t>
    </r>
    <r>
      <rPr>
        <sz val="11"/>
        <color rgb="FF006096"/>
        <rFont val="Roboto Condensed"/>
      </rPr>
      <t>Enter the IPsec authentication key: *******</t>
    </r>
    <r>
      <rPr>
        <sz val="11"/>
        <color rgb="FF006096"/>
        <rFont val="Roboto Condensed"/>
      </rPr>
      <t xml:space="preserve">
</t>
    </r>
    <r>
      <rPr>
        <sz val="11"/>
        <color rgb="FF006096"/>
        <rFont val="Roboto Condensed"/>
      </rPr>
      <t>Re-Enter the IPsec authentication key: ********</t>
    </r>
    <r>
      <rPr>
        <sz val="11"/>
        <color rgb="FF006096"/>
        <rFont val="Roboto Condensed"/>
      </rPr>
      <t xml:space="preserve">
</t>
    </r>
    <r>
      <rPr>
        <sz val="11"/>
        <color rgb="FF000000"/>
        <rFont val="Calibri"/>
      </rPr>
      <t xml:space="preserve">
</t>
    </r>
    <r>
      <rPr>
        <sz val="11"/>
        <color rgb="FF000000"/>
        <rFont val="Calibri"/>
      </rPr>
      <t>To configure ESP encryption for area 1, specify the SPI, authentication method, authentication key typeand string, encryption type (3des, aes, des, or null), key type, and encryption key string. If the encryption type and key string are not specified, you are prompted to enter a plaintext key interactively. If the authentication key type and string are not specified, you are prompted to enter both a plaintext authentication key as well as the desired encryption type and plaintext key.</t>
    </r>
    <r>
      <rPr>
        <sz val="11"/>
        <color rgb="FF000000"/>
        <rFont val="Calibri"/>
      </rPr>
      <t xml:space="preserve">
</t>
    </r>
    <r>
      <rPr>
        <sz val="11"/>
        <color rgb="FF006096"/>
        <rFont val="Roboto Condensed"/>
      </rPr>
      <t>switch(config)router ospfv3 &lt;process-ID&gt;</t>
    </r>
    <r>
      <rPr>
        <sz val="11"/>
        <color rgb="FF006096"/>
        <rFont val="Roboto Condensed"/>
      </rPr>
      <t xml:space="preserve">
</t>
    </r>
    <r>
      <rPr>
        <sz val="11"/>
        <color rgb="FF006096"/>
        <rFont val="Roboto Condensed"/>
      </rPr>
      <t>switch(config-ospfv3-&lt;process&gt;)# area 1 encryption ipsec spi 1024 sha1</t>
    </r>
    <r>
      <rPr>
        <sz val="11"/>
        <color rgb="FF006096"/>
        <rFont val="Roboto Condensed"/>
      </rPr>
      <t xml:space="preserve">
</t>
    </r>
    <r>
      <rPr>
        <sz val="11"/>
        <color rgb="FF006096"/>
        <rFont val="Roboto Condensed"/>
      </rPr>
      <t>Enter the IPsec authentication key: *******</t>
    </r>
    <r>
      <rPr>
        <sz val="11"/>
        <color rgb="FF006096"/>
        <rFont val="Roboto Condensed"/>
      </rPr>
      <t xml:space="preserve">
</t>
    </r>
    <r>
      <rPr>
        <sz val="11"/>
        <color rgb="FF006096"/>
        <rFont val="Roboto Condensed"/>
      </rPr>
      <t>Re-Enter the IPsec authentication key: *******</t>
    </r>
    <r>
      <rPr>
        <sz val="11"/>
        <color rgb="FF006096"/>
        <rFont val="Roboto Condensed"/>
      </rPr>
      <t xml:space="preserve">
</t>
    </r>
    <r>
      <rPr>
        <sz val="11"/>
        <color rgb="FF006096"/>
        <rFont val="Roboto Condensed"/>
      </rPr>
      <t>Enter the IPsec encryption type (3des/aes/des/null)? aes</t>
    </r>
    <r>
      <rPr>
        <sz val="11"/>
        <color rgb="FF006096"/>
        <rFont val="Roboto Condensed"/>
      </rPr>
      <t xml:space="preserve">
</t>
    </r>
    <r>
      <rPr>
        <sz val="11"/>
        <color rgb="FF006096"/>
        <rFont val="Roboto Condensed"/>
      </rPr>
      <t>Enter the IPsec encryption key: ****************</t>
    </r>
    <r>
      <rPr>
        <sz val="11"/>
        <color rgb="FF006096"/>
        <rFont val="Roboto Condensed"/>
      </rPr>
      <t xml:space="preserve">
</t>
    </r>
    <r>
      <rPr>
        <sz val="11"/>
        <color rgb="FF006096"/>
        <rFont val="Roboto Condensed"/>
      </rPr>
      <t>Re-Enter the IPsec encryption key: ****************</t>
    </r>
    <r>
      <rPr>
        <sz val="11"/>
        <color rgb="FF006096"/>
        <rFont val="Roboto Condensed"/>
      </rPr>
      <t xml:space="preserve">
</t>
    </r>
    <r>
      <rPr>
        <sz val="11"/>
        <color rgb="FF000000"/>
        <rFont val="Calibri"/>
      </rPr>
      <t xml:space="preserve">
</t>
    </r>
    <r>
      <rPr>
        <sz val="11"/>
        <color rgb="FF000000"/>
        <rFont val="Calibri"/>
      </rPr>
      <t>Depending on the selected encryption type, a plaintext or hexadecimal encryption key must be set to aspecific length as mentioned below:</t>
    </r>
    <r>
      <rPr>
        <sz val="11"/>
        <color rgb="FF000000"/>
        <rFont val="Calibri"/>
      </rPr>
      <t xml:space="preserve">
</t>
    </r>
    <r>
      <rPr>
        <sz val="11"/>
        <color rgb="FF000000"/>
        <rFont val="Calibri"/>
      </rPr>
      <t>- 3DES:</t>
    </r>
    <r>
      <rPr>
        <sz val="11"/>
        <color rgb="FF000000"/>
        <rFont val="Calibri"/>
      </rPr>
      <t xml:space="preserve">
</t>
    </r>
    <r>
      <rPr>
        <sz val="11"/>
        <color rgb="FF000000"/>
        <rFont val="Calibri"/>
      </rPr>
      <t>- Hexadecimal: 48 digits</t>
    </r>
    <r>
      <rPr>
        <sz val="11"/>
        <color rgb="FF000000"/>
        <rFont val="Calibri"/>
      </rPr>
      <t xml:space="preserve">
</t>
    </r>
    <r>
      <rPr>
        <sz val="11"/>
        <color rgb="FF000000"/>
        <rFont val="Calibri"/>
      </rPr>
      <t>- Plaintext: 24 characters</t>
    </r>
    <r>
      <rPr>
        <sz val="11"/>
        <color rgb="FF000000"/>
        <rFont val="Calibri"/>
      </rPr>
      <t xml:space="preserve">
</t>
    </r>
    <r>
      <rPr>
        <sz val="11"/>
        <color rgb="FF000000"/>
        <rFont val="Calibri"/>
      </rPr>
      <t>- DES:</t>
    </r>
    <r>
      <rPr>
        <sz val="11"/>
        <color rgb="FF000000"/>
        <rFont val="Calibri"/>
      </rPr>
      <t xml:space="preserve">
</t>
    </r>
    <r>
      <rPr>
        <sz val="11"/>
        <color rgb="FF000000"/>
        <rFont val="Calibri"/>
      </rPr>
      <t>- Hexadecimal: 16 digits</t>
    </r>
    <r>
      <rPr>
        <sz val="11"/>
        <color rgb="FF000000"/>
        <rFont val="Calibri"/>
      </rPr>
      <t xml:space="preserve">
</t>
    </r>
    <r>
      <rPr>
        <sz val="11"/>
        <color rgb="FF000000"/>
        <rFont val="Calibri"/>
      </rPr>
      <t>- Plaintext: 8 characters</t>
    </r>
    <r>
      <rPr>
        <sz val="11"/>
        <color rgb="FF000000"/>
        <rFont val="Calibri"/>
      </rPr>
      <t xml:space="preserve">
</t>
    </r>
    <r>
      <rPr>
        <sz val="11"/>
        <color rgb="FF000000"/>
        <rFont val="Calibri"/>
      </rPr>
      <t>- AES:</t>
    </r>
    <r>
      <rPr>
        <sz val="11"/>
        <color rgb="FF000000"/>
        <rFont val="Calibri"/>
      </rPr>
      <t xml:space="preserve">
</t>
    </r>
    <r>
      <rPr>
        <sz val="11"/>
        <color rgb="FF000000"/>
        <rFont val="Calibri"/>
      </rPr>
      <t>- Hexadecimal: 32, 48, or 64 digits</t>
    </r>
    <r>
      <rPr>
        <sz val="11"/>
        <color rgb="FF000000"/>
        <rFont val="Calibri"/>
      </rPr>
      <t xml:space="preserve">
</t>
    </r>
    <r>
      <rPr>
        <sz val="11"/>
        <color rgb="FF000000"/>
        <rFont val="Calibri"/>
      </rPr>
      <t>- Plaintext: 16, 24, or 32 characters</t>
    </r>
    <r>
      <rPr>
        <sz val="11"/>
        <color rgb="FF000000"/>
        <rFont val="Calibri"/>
      </rPr>
      <t xml:space="preserve">
</t>
    </r>
    <r>
      <rPr>
        <sz val="11"/>
        <color rgb="FF000000"/>
        <rFont val="Calibri"/>
      </rPr>
      <t>For AES encryption, the specified key lengths correspond to AES128, AES192, or AES256, respectively;the type of the key that will be used is automatically determined by the length of the entered encryptionkey. AOS-CX recommends using AES over DES or 3DES as it is stronger.</t>
    </r>
  </si>
  <si>
    <r>
      <rPr>
        <sz val="11"/>
        <color rgb="FF000000"/>
        <rFont val="Calibri"/>
      </rPr>
      <t>OSPFv3 neighbors may use interface-level authentication. An alternative method might be used toprovide encryption, or authentication, or both for an entire OSPFv3 area using the IPsec protocol, whichautomatically applies the configured methods to all member interfaces.There are two IPsec encapsulation types supported on AOS-CX to secure OSPFv3 areas:</t>
    </r>
    <r>
      <rPr>
        <sz val="11"/>
        <color rgb="FF000000"/>
        <rFont val="Calibri"/>
      </rPr>
      <t xml:space="preserve">
</t>
    </r>
    <r>
      <rPr>
        <sz val="11"/>
        <color rgb="FF000000"/>
        <rFont val="Calibri"/>
      </rPr>
      <t>- IPv6 authentication header (AH), which adds an IPv6 authentication header to OSPFv3 packets.</t>
    </r>
    <r>
      <rPr>
        <sz val="11"/>
        <color rgb="FF000000"/>
        <rFont val="Calibri"/>
      </rPr>
      <t xml:space="preserve">
</t>
    </r>
    <r>
      <rPr>
        <sz val="11"/>
        <color rgb="FF000000"/>
        <rFont val="Calibri"/>
      </rPr>
      <t>- Encrypted Security Payload (ESP), which provides both authentication and encryption for OSPFv3 packets.</t>
    </r>
  </si>
  <si>
    <r>
      <rPr>
        <sz val="11"/>
        <color rgb="FF000000"/>
        <rFont val="Calibri"/>
      </rPr>
      <t>The use of IPsec for OSPFv3 authentication and encryption significantly strengthens the security posture of networks by safeguarding routing updates in transit. This ensures that only authorized routers can participate in OSPFv3 exchanges and that all routing information remains confidential and tamper-proof. As a result, the risk of routing table manipulation, traffic redirection, and denial of service attacks is greatly reduced. Furthermore, the adoption of IPsec aligns with organizational compliance requirements and best practices for securing IPv6 networks, mitigating vulnerabilities associated with unprotected routing protocols. Ultimately, this approach enhances network stability, reduces downtime, and fosters trust in critical communication infrastructure.</t>
    </r>
  </si>
  <si>
    <r>
      <rPr>
        <sz val="11"/>
        <color rgb="FF000000"/>
        <rFont val="Calibri"/>
      </rPr>
      <t>To view the configuration change -</t>
    </r>
    <r>
      <rPr>
        <sz val="11"/>
        <color rgb="FF000000"/>
        <rFont val="Calibri"/>
      </rPr>
      <t xml:space="preserve">
</t>
    </r>
    <r>
      <rPr>
        <sz val="11"/>
        <color rgb="FF006096"/>
        <rFont val="Roboto Condensed"/>
      </rPr>
      <t>show run ospfv3</t>
    </r>
    <r>
      <rPr>
        <sz val="11"/>
        <color rgb="FF006096"/>
        <rFont val="Roboto Condensed"/>
      </rPr>
      <t xml:space="preserve">
</t>
    </r>
    <r>
      <rPr>
        <sz val="11"/>
        <color rgb="FF006096"/>
        <rFont val="Roboto Condensed"/>
      </rPr>
      <t>show ipv6 ospfv3 [&lt;process-id&gt;] [all-vrfs | vrf &lt;vrf-name&gt;]</t>
    </r>
    <r>
      <rPr>
        <sz val="11"/>
        <color rgb="FF006096"/>
        <rFont val="Roboto Condensed"/>
      </rPr>
      <t xml:space="preserve">
</t>
    </r>
  </si>
  <si>
    <r>
      <rPr>
        <sz val="11"/>
        <color rgb="FF000000"/>
        <rFont val="Calibri"/>
      </rPr>
      <t>No Default Value Set</t>
    </r>
  </si>
  <si>
    <t>BGP</t>
  </si>
  <si>
    <t>3.1.2.1</t>
  </si>
  <si>
    <r>
      <rPr>
        <sz val="11"/>
        <rFont val="Calibri"/>
      </rPr>
      <t>Control Plane ACL for BGP Peering Sessions</t>
    </r>
  </si>
  <si>
    <r>
      <rPr>
        <sz val="11"/>
        <color rgb="FF000000"/>
        <rFont val="Calibri"/>
      </rPr>
      <t>Devices running BGP listen for connections on TCP port 179. When establishing a BGP peer session, onedevice actively establishes a relationship with the other peer by sending the first TCP SYN packet. Thisdevice is at the outgoing side of the connection. The other peer, hearing the TCP SYN, responds with aSYN or ACK at the incoming connection. As each peer can assume either role, ACL entries need to beconfigured for BGP in both directions.Sample Control Plane ACL example is shown below, the these entries permit traffic from10.20.0.10 so that it can establish a BGP peering session with the device. Either side could play theoutgoing or incoming role in the BGP connection, so the ACL requires two entries per peerAfter allowing traffic from all configured peers, block all other devices fromestablishing a BGP peering session by denying all other traffic to or from TCPport 179.</t>
    </r>
    <r>
      <rPr>
        <sz val="11"/>
        <color rgb="FF000000"/>
        <rFont val="Calibri"/>
      </rPr>
      <t xml:space="preserve">
</t>
    </r>
    <r>
      <rPr>
        <sz val="11"/>
        <color rgb="FF006096"/>
        <rFont val="Roboto Condensed"/>
      </rPr>
      <t>switch(config)# access-list ip &lt;CONTROLPLANE-ACL-NAME&gt;</t>
    </r>
    <r>
      <rPr>
        <sz val="11"/>
        <color rgb="FF006096"/>
        <rFont val="Roboto Condensed"/>
      </rPr>
      <t xml:space="preserve">
</t>
    </r>
    <r>
      <rPr>
        <sz val="11"/>
        <color rgb="FF006096"/>
        <rFont val="Roboto Condensed"/>
      </rPr>
      <t>switch(config-acl-ip)# 800 comment LOCKDOWN BGP SESSIONS</t>
    </r>
    <r>
      <rPr>
        <sz val="11"/>
        <color rgb="FF006096"/>
        <rFont val="Roboto Condensed"/>
      </rPr>
      <t xml:space="preserve">
</t>
    </r>
    <r>
      <rPr>
        <sz val="11"/>
        <color rgb="FF006096"/>
        <rFont val="Roboto Condensed"/>
      </rPr>
      <t>switch(config-acl-ip)# 805 permit tcp &lt;10.20.0.10&gt; gt 1023 any eq 179</t>
    </r>
    <r>
      <rPr>
        <sz val="11"/>
        <color rgb="FF006096"/>
        <rFont val="Roboto Condensed"/>
      </rPr>
      <t xml:space="preserve">
</t>
    </r>
    <r>
      <rPr>
        <sz val="11"/>
        <color rgb="FF006096"/>
        <rFont val="Roboto Condensed"/>
      </rPr>
      <t>switch(config-acl-ip)# 810 permit tcp &lt;10.20.0.10&gt; eq 179 any gt 1023</t>
    </r>
    <r>
      <rPr>
        <sz val="11"/>
        <color rgb="FF006096"/>
        <rFont val="Roboto Condensed"/>
      </rPr>
      <t xml:space="preserve">
</t>
    </r>
    <r>
      <rPr>
        <sz val="11"/>
        <color rgb="FF006096"/>
        <rFont val="Roboto Condensed"/>
      </rPr>
      <t>switch(config-acl-ip)# 815 deny tcp any gt 1023 any eq 179</t>
    </r>
    <r>
      <rPr>
        <sz val="11"/>
        <color rgb="FF006096"/>
        <rFont val="Roboto Condensed"/>
      </rPr>
      <t xml:space="preserve">
</t>
    </r>
    <r>
      <rPr>
        <sz val="11"/>
        <color rgb="FF006096"/>
        <rFont val="Roboto Condensed"/>
      </rPr>
      <t>switch(config-acl-ip)# 820 deny tcp any eq 179 any gt 1023</t>
    </r>
    <r>
      <rPr>
        <sz val="11"/>
        <color rgb="FF006096"/>
        <rFont val="Roboto Condensed"/>
      </rPr>
      <t xml:space="preserve">
</t>
    </r>
    <r>
      <rPr>
        <sz val="11"/>
        <color rgb="FF006096"/>
        <rFont val="Roboto Condensed"/>
      </rPr>
      <t>switch(config-acl-ip)# 990 comment ALLOW ANYTHING ELSE</t>
    </r>
    <r>
      <rPr>
        <sz val="11"/>
        <color rgb="FF006096"/>
        <rFont val="Roboto Condensed"/>
      </rPr>
      <t xml:space="preserve">
</t>
    </r>
    <r>
      <rPr>
        <sz val="11"/>
        <color rgb="FF006096"/>
        <rFont val="Roboto Condensed"/>
      </rPr>
      <t>switch(config-acl-ip)# 1000 permit any any any</t>
    </r>
    <r>
      <rPr>
        <sz val="11"/>
        <color rgb="FF006096"/>
        <rFont val="Roboto Condensed"/>
      </rPr>
      <t xml:space="preserve">
</t>
    </r>
    <r>
      <rPr>
        <sz val="11"/>
        <color rgb="FF006096"/>
        <rFont val="Roboto Condensed"/>
      </rPr>
      <t>switch(config-acl-ip)# exit</t>
    </r>
    <r>
      <rPr>
        <sz val="11"/>
        <color rgb="FF006096"/>
        <rFont val="Roboto Condensed"/>
      </rPr>
      <t xml:space="preserve">
</t>
    </r>
    <r>
      <rPr>
        <sz val="11"/>
        <color rgb="FF006096"/>
        <rFont val="Roboto Condensed"/>
      </rPr>
      <t>switch(config) apply access-list {ip|ipv6} &lt;CONTROLPLANE-ACL-NAME&gt; control-plane vrf &lt;VRF-NAME&gt;</t>
    </r>
    <r>
      <rPr>
        <sz val="11"/>
        <color rgb="FF006096"/>
        <rFont val="Roboto Condensed"/>
      </rPr>
      <t xml:space="preserve">
</t>
    </r>
  </si>
  <si>
    <r>
      <rPr>
        <sz val="11"/>
        <color rgb="FF000000"/>
        <rFont val="Calibri"/>
      </rPr>
      <t>Utilizing the control-place ACL functionality to limit BGP communication to configured BGP peers</t>
    </r>
  </si>
  <si>
    <r>
      <rPr>
        <sz val="11"/>
        <color rgb="FF000000"/>
        <rFont val="Calibri"/>
      </rPr>
      <t>Implementing CP-ACLs enhances network security and stability by safeguarding the control plane from attacks such as DDoS or unauthorized BGP manipulation. This ensures secure and reliable routing updates, reduces disruptions, and strengthens the overall resilience and trustworthiness of the routing infrastructure.</t>
    </r>
  </si>
  <si>
    <r>
      <rPr>
        <sz val="11"/>
        <color rgb="FF000000"/>
        <rFont val="Calibri"/>
      </rPr>
      <t>To view the control plane ACL configuration -</t>
    </r>
    <r>
      <rPr>
        <sz val="11"/>
        <color rgb="FF000000"/>
        <rFont val="Calibri"/>
      </rPr>
      <t xml:space="preserve">
</t>
    </r>
    <r>
      <rPr>
        <sz val="11"/>
        <color rgb="FF006096"/>
        <rFont val="Roboto Condensed"/>
      </rPr>
      <t xml:space="preserve">
</t>
    </r>
    <r>
      <rPr>
        <sz val="11"/>
        <color rgb="FF006096"/>
        <rFont val="Roboto Condensed"/>
      </rPr>
      <t>switch# show access-list control-plane</t>
    </r>
    <r>
      <rPr>
        <sz val="11"/>
        <color rgb="FF006096"/>
        <rFont val="Roboto Condensed"/>
      </rPr>
      <t xml:space="preserve">
</t>
    </r>
  </si>
  <si>
    <r>
      <rPr>
        <sz val="11"/>
        <color rgb="FF000000"/>
        <rFont val="Calibri"/>
      </rPr>
      <t>No Default value set</t>
    </r>
  </si>
  <si>
    <t>3.1.2.2</t>
  </si>
  <si>
    <r>
      <rPr>
        <sz val="11"/>
        <rFont val="Calibri"/>
      </rPr>
      <t>Authenticate BGP Peers Using MD5</t>
    </r>
  </si>
  <si>
    <r>
      <rPr>
        <sz val="11"/>
        <color rgb="FF000000"/>
        <rFont val="Calibri"/>
      </rPr>
      <t>The TCP sessions between the two peers can be secured by adding MD5 protection to the TCP sessionheader. The MD5 digest acts like a password between peers. This configuration is done within the BGPconfiguration context, and both peers need to configure the same password either plaintext or ciphertext.</t>
    </r>
    <r>
      <rPr>
        <sz val="11"/>
        <color rgb="FF000000"/>
        <rFont val="Calibri"/>
      </rPr>
      <t xml:space="preserve">
</t>
    </r>
    <r>
      <rPr>
        <sz val="11"/>
        <color rgb="FF006096"/>
        <rFont val="Roboto Condensed"/>
      </rPr>
      <t>switch(config)# router bgp &lt;ASN&gt;</t>
    </r>
    <r>
      <rPr>
        <sz val="11"/>
        <color rgb="FF006096"/>
        <rFont val="Roboto Condensed"/>
      </rPr>
      <t xml:space="preserve">
</t>
    </r>
    <r>
      <rPr>
        <sz val="11"/>
        <color rgb="FF006096"/>
        <rFont val="Roboto Condensed"/>
      </rPr>
      <t>switch(config-bgp)# neighbor {&lt;IP-ADDR&gt;|&lt;PEER-GROUP-NAME&gt;} password [{ciphertext | plaintext} &lt;PASSWORD&gt;]</t>
    </r>
    <r>
      <rPr>
        <sz val="11"/>
        <color rgb="FF006096"/>
        <rFont val="Roboto Condensed"/>
      </rPr>
      <t xml:space="preserve">
</t>
    </r>
  </si>
  <si>
    <r>
      <rPr>
        <sz val="11"/>
        <color rgb="FF000000"/>
        <rFont val="Calibri"/>
      </rPr>
      <t>The TCP sessions between the two peers can be secured by adding MD5 protection to the TCP sessionheader</t>
    </r>
  </si>
  <si>
    <r>
      <rPr>
        <sz val="11"/>
        <color rgb="FF000000"/>
        <rFont val="Calibri"/>
      </rPr>
      <t>Using MD5 for BGP peer authentication significantly improves network security by preventing unauthorized devices from establishing BGP sessions. This reduces the risk of malicious activity, such as route injection or disruption of routing operations, ensuring reliable and secure communication between peers while maintaining the stability and trustworthiness of critical routing protocols.</t>
    </r>
  </si>
  <si>
    <r>
      <rPr>
        <sz val="11"/>
        <color rgb="FF000000"/>
        <rFont val="Calibri"/>
      </rPr>
      <t>To view the BGP configuration -</t>
    </r>
    <r>
      <rPr>
        <sz val="11"/>
        <color rgb="FF000000"/>
        <rFont val="Calibri"/>
      </rPr>
      <t xml:space="preserve">
</t>
    </r>
    <r>
      <rPr>
        <sz val="11"/>
        <color rgb="FF006096"/>
        <rFont val="Roboto Condensed"/>
      </rPr>
      <t>switch# show run bgp</t>
    </r>
    <r>
      <rPr>
        <sz val="11"/>
        <color rgb="FF006096"/>
        <rFont val="Roboto Condensed"/>
      </rPr>
      <t xml:space="preserve">
</t>
    </r>
  </si>
  <si>
    <t>3.1.2.3</t>
  </si>
  <si>
    <r>
      <rPr>
        <sz val="11"/>
        <rFont val="Calibri"/>
      </rPr>
      <t>BGP TTL Security</t>
    </r>
  </si>
  <si>
    <r>
      <rPr>
        <sz val="11"/>
        <color rgb="FF000000"/>
        <rFont val="Calibri"/>
      </rPr>
      <t>Configuration to enable BGP neighbor ttl-security-hops -</t>
    </r>
    <r>
      <rPr>
        <sz val="11"/>
        <color rgb="FF000000"/>
        <rFont val="Calibri"/>
      </rPr>
      <t xml:space="preserve">
</t>
    </r>
    <r>
      <rPr>
        <sz val="11"/>
        <color rgb="FF006096"/>
        <rFont val="Roboto Condensed"/>
      </rPr>
      <t>switch(config)# router bgp &lt;ASN&gt;</t>
    </r>
    <r>
      <rPr>
        <sz val="11"/>
        <color rgb="FF006096"/>
        <rFont val="Roboto Condensed"/>
      </rPr>
      <t xml:space="preserve">
</t>
    </r>
    <r>
      <rPr>
        <sz val="11"/>
        <color rgb="FF006096"/>
        <rFont val="Roboto Condensed"/>
      </rPr>
      <t>switch(config-bgp)# neighbor {&lt;IP-ADDR&gt;|&lt;PEER-GROUP-NAME&gt;} ttl-security-hops &lt;hop-count&gt;</t>
    </r>
    <r>
      <rPr>
        <sz val="11"/>
        <color rgb="FF006096"/>
        <rFont val="Roboto Condensed"/>
      </rPr>
      <t xml:space="preserve">
</t>
    </r>
  </si>
  <si>
    <r>
      <rPr>
        <sz val="11"/>
        <color rgb="FF000000"/>
        <rFont val="Calibri"/>
      </rPr>
      <t>Enables BGP to establish connection with external peers residing on networks that are not directly connected</t>
    </r>
  </si>
  <si>
    <r>
      <rPr>
        <sz val="11"/>
        <color rgb="FF000000"/>
        <rFont val="Calibri"/>
      </rPr>
      <t>Implementing BGP TTL Security enhances the protection of BGP sessions by preventing attacks such as spoofed route advertisements or unauthorized session establishment from non-directly connected sources. This strengthens the network’s resilience against threats, reduces the risk of routing instability, and ensures reliable, secure communication between legitimate BGP peers.</t>
    </r>
  </si>
  <si>
    <t>DHCP Snooping</t>
  </si>
  <si>
    <t>3.2.1.1</t>
  </si>
  <si>
    <r>
      <rPr>
        <sz val="11"/>
        <rFont val="Calibri"/>
      </rPr>
      <t>DHCPv4 &amp; DHCPv6 Snooping Enablement</t>
    </r>
  </si>
  <si>
    <r>
      <rPr>
        <sz val="11"/>
        <color rgb="FF000000"/>
        <rFont val="Calibri"/>
      </rPr>
      <t>The following is a DHCPv4-snooping sample configuration -</t>
    </r>
    <r>
      <rPr>
        <sz val="11"/>
        <color rgb="FF000000"/>
        <rFont val="Calibri"/>
      </rPr>
      <t xml:space="preserve">
</t>
    </r>
    <r>
      <rPr>
        <sz val="11"/>
        <color rgb="FF006096"/>
        <rFont val="Roboto Condensed"/>
      </rPr>
      <t>switch(config)# dhcpv4-snooping</t>
    </r>
    <r>
      <rPr>
        <sz val="11"/>
        <color rgb="FF006096"/>
        <rFont val="Roboto Condensed"/>
      </rPr>
      <t xml:space="preserve">
</t>
    </r>
    <r>
      <rPr>
        <sz val="11"/>
        <color rgb="FF006096"/>
        <rFont val="Roboto Condensed"/>
      </rPr>
      <t>switch(config)# vlan &lt;vlan-id&gt;</t>
    </r>
    <r>
      <rPr>
        <sz val="11"/>
        <color rgb="FF006096"/>
        <rFont val="Roboto Condensed"/>
      </rPr>
      <t xml:space="preserve">
</t>
    </r>
    <r>
      <rPr>
        <sz val="11"/>
        <color rgb="FF006096"/>
        <rFont val="Roboto Condensed"/>
      </rPr>
      <t>switch(config-vlan-id)# dhcpv4-snooping</t>
    </r>
    <r>
      <rPr>
        <sz val="11"/>
        <color rgb="FF006096"/>
        <rFont val="Roboto Condensed"/>
      </rPr>
      <t xml:space="preserve">
</t>
    </r>
    <r>
      <rPr>
        <sz val="11"/>
        <color rgb="FF006096"/>
        <rFont val="Roboto Condensed"/>
      </rPr>
      <t>switch(config-vlan-id)# exit</t>
    </r>
    <r>
      <rPr>
        <sz val="11"/>
        <color rgb="FF006096"/>
        <rFont val="Roboto Condensed"/>
      </rPr>
      <t xml:space="preserve">
</t>
    </r>
    <r>
      <rPr>
        <sz val="11"/>
        <color rgb="FF006096"/>
        <rFont val="Roboto Condensed"/>
      </rPr>
      <t>switch(config)#</t>
    </r>
    <r>
      <rPr>
        <sz val="11"/>
        <color rgb="FF006096"/>
        <rFont val="Roboto Condensed"/>
      </rPr>
      <t xml:space="preserve">
</t>
    </r>
    <r>
      <rPr>
        <sz val="11"/>
        <color rgb="FF006096"/>
        <rFont val="Roboto Condensed"/>
      </rPr>
      <t>switch(config)# interface &lt;trusted interface id&gt;</t>
    </r>
    <r>
      <rPr>
        <sz val="11"/>
        <color rgb="FF006096"/>
        <rFont val="Roboto Condensed"/>
      </rPr>
      <t xml:space="preserve">
</t>
    </r>
    <r>
      <rPr>
        <sz val="11"/>
        <color rgb="FF006096"/>
        <rFont val="Roboto Condensed"/>
      </rPr>
      <t>switch(config-if)# dhcpv4-snooping trust</t>
    </r>
    <r>
      <rPr>
        <sz val="11"/>
        <color rgb="FF006096"/>
        <rFont val="Roboto Condensed"/>
      </rPr>
      <t xml:space="preserve">
</t>
    </r>
    <r>
      <rPr>
        <sz val="11"/>
        <color rgb="FF006096"/>
        <rFont val="Roboto Condensed"/>
      </rPr>
      <t>switch(config-if)# exit</t>
    </r>
    <r>
      <rPr>
        <sz val="11"/>
        <color rgb="FF006096"/>
        <rFont val="Roboto Condensed"/>
      </rPr>
      <t xml:space="preserve">
</t>
    </r>
    <r>
      <rPr>
        <sz val="11"/>
        <color rgb="FF006096"/>
        <rFont val="Roboto Condensed"/>
      </rPr>
      <t>switch(config)# dhcpv4-snooping authorized-server &lt;ipv4-server-address&gt; vrf &lt;vrf-name&gt;</t>
    </r>
    <r>
      <rPr>
        <sz val="11"/>
        <color rgb="FF006096"/>
        <rFont val="Roboto Condensed"/>
      </rPr>
      <t xml:space="preserve">
</t>
    </r>
    <r>
      <rPr>
        <sz val="11"/>
        <color rgb="FF000000"/>
        <rFont val="Calibri"/>
      </rPr>
      <t xml:space="preserve">
</t>
    </r>
    <r>
      <rPr>
        <sz val="11"/>
        <color rgb="FF000000"/>
        <rFont val="Calibri"/>
      </rPr>
      <t>The following is a DHCPv6-snooping sample configuration:</t>
    </r>
    <r>
      <rPr>
        <sz val="11"/>
        <color rgb="FF000000"/>
        <rFont val="Calibri"/>
      </rPr>
      <t xml:space="preserve">
</t>
    </r>
    <r>
      <rPr>
        <sz val="11"/>
        <color rgb="FF006096"/>
        <rFont val="Roboto Condensed"/>
      </rPr>
      <t>switch(config)# dhcpv6-snooping</t>
    </r>
    <r>
      <rPr>
        <sz val="11"/>
        <color rgb="FF006096"/>
        <rFont val="Roboto Condensed"/>
      </rPr>
      <t xml:space="preserve">
</t>
    </r>
    <r>
      <rPr>
        <sz val="11"/>
        <color rgb="FF006096"/>
        <rFont val="Roboto Condensed"/>
      </rPr>
      <t>switch(config)# vlan &lt;vlan-id&gt;</t>
    </r>
    <r>
      <rPr>
        <sz val="11"/>
        <color rgb="FF006096"/>
        <rFont val="Roboto Condensed"/>
      </rPr>
      <t xml:space="preserve">
</t>
    </r>
    <r>
      <rPr>
        <sz val="11"/>
        <color rgb="FF006096"/>
        <rFont val="Roboto Condensed"/>
      </rPr>
      <t>switch(config-vlan-id)# dhcpv6-snooping</t>
    </r>
    <r>
      <rPr>
        <sz val="11"/>
        <color rgb="FF006096"/>
        <rFont val="Roboto Condensed"/>
      </rPr>
      <t xml:space="preserve">
</t>
    </r>
    <r>
      <rPr>
        <sz val="11"/>
        <color rgb="FF006096"/>
        <rFont val="Roboto Condensed"/>
      </rPr>
      <t>switch(config-vlan-id)# exit</t>
    </r>
    <r>
      <rPr>
        <sz val="11"/>
        <color rgb="FF006096"/>
        <rFont val="Roboto Condensed"/>
      </rPr>
      <t xml:space="preserve">
</t>
    </r>
    <r>
      <rPr>
        <sz val="11"/>
        <color rgb="FF006096"/>
        <rFont val="Roboto Condensed"/>
      </rPr>
      <t>switch(config)#</t>
    </r>
    <r>
      <rPr>
        <sz val="11"/>
        <color rgb="FF006096"/>
        <rFont val="Roboto Condensed"/>
      </rPr>
      <t xml:space="preserve">
</t>
    </r>
    <r>
      <rPr>
        <sz val="11"/>
        <color rgb="FF006096"/>
        <rFont val="Roboto Condensed"/>
      </rPr>
      <t>switch(config)# interface &lt;trusted interface id&gt;</t>
    </r>
    <r>
      <rPr>
        <sz val="11"/>
        <color rgb="FF006096"/>
        <rFont val="Roboto Condensed"/>
      </rPr>
      <t xml:space="preserve">
</t>
    </r>
    <r>
      <rPr>
        <sz val="11"/>
        <color rgb="FF006096"/>
        <rFont val="Roboto Condensed"/>
      </rPr>
      <t>switch(config-if)# dhcpv6-snooping trust</t>
    </r>
    <r>
      <rPr>
        <sz val="11"/>
        <color rgb="FF006096"/>
        <rFont val="Roboto Condensed"/>
      </rPr>
      <t xml:space="preserve">
</t>
    </r>
    <r>
      <rPr>
        <sz val="11"/>
        <color rgb="FF006096"/>
        <rFont val="Roboto Condensed"/>
      </rPr>
      <t>switch(config-if)# exit</t>
    </r>
    <r>
      <rPr>
        <sz val="11"/>
        <color rgb="FF006096"/>
        <rFont val="Roboto Condensed"/>
      </rPr>
      <t xml:space="preserve">
</t>
    </r>
    <r>
      <rPr>
        <sz val="11"/>
        <color rgb="FF006096"/>
        <rFont val="Roboto Condensed"/>
      </rPr>
      <t>switch(config)# dhcpv6-snooping authorized-server &lt;ipv6-server-address&gt; vrf &lt;vrf-name&gt;</t>
    </r>
    <r>
      <rPr>
        <sz val="11"/>
        <color rgb="FF006096"/>
        <rFont val="Roboto Condensed"/>
      </rPr>
      <t xml:space="preserve">
</t>
    </r>
  </si>
  <si>
    <r>
      <rPr>
        <sz val="11"/>
        <color rgb="FF000000"/>
        <rFont val="Calibri"/>
      </rPr>
      <t>DHCP snooping protects the network from common DHCP attacks, including address spoofing resultingfrom a rogue DHCP server operating on the network or exhaustion of addresses on a DHCP servercaused by mass address requests by an attacker on the network. DHCP snooping designates trustedDHCP servers and ports on which DHCP requests and responses are accepted.</t>
    </r>
  </si>
  <si>
    <r>
      <rPr>
        <sz val="11"/>
        <color rgb="FF000000"/>
        <rFont val="Calibri"/>
      </rPr>
      <t>Prevents rogue DHCP servers from assigning incorrect or malicious IP configuration to clients.Protects against DHCP-based man-in-the-middle attacks.</t>
    </r>
  </si>
  <si>
    <r>
      <rPr>
        <sz val="11"/>
        <color rgb="FF000000"/>
        <rFont val="Calibri"/>
      </rPr>
      <t>To view the configuration change with DHCPv4 &amp; DHCPv6 snooping -</t>
    </r>
    <r>
      <rPr>
        <sz val="11"/>
        <color rgb="FF000000"/>
        <rFont val="Calibri"/>
      </rPr>
      <t xml:space="preserve">
</t>
    </r>
    <r>
      <rPr>
        <sz val="11"/>
        <color rgb="FF006096"/>
        <rFont val="Roboto Condensed"/>
      </rPr>
      <t>switch# show dhcpv4-snooping</t>
    </r>
    <r>
      <rPr>
        <sz val="11"/>
        <color rgb="FF006096"/>
        <rFont val="Roboto Condensed"/>
      </rPr>
      <t xml:space="preserve">
</t>
    </r>
    <r>
      <rPr>
        <sz val="11"/>
        <color rgb="FF006096"/>
        <rFont val="Roboto Condensed"/>
      </rPr>
      <t>switch# show dhcpv6-snooping</t>
    </r>
    <r>
      <rPr>
        <sz val="11"/>
        <color rgb="FF006096"/>
        <rFont val="Roboto Condensed"/>
      </rPr>
      <t xml:space="preserve">
</t>
    </r>
  </si>
  <si>
    <t>3.2.1.2</t>
  </si>
  <si>
    <r>
      <rPr>
        <sz val="11"/>
        <rFont val="Calibri"/>
      </rPr>
      <t>DHCPv6 Guard</t>
    </r>
  </si>
  <si>
    <r>
      <rPr>
        <sz val="11"/>
        <color rgb="FF000000"/>
        <rFont val="Calibri"/>
      </rPr>
      <t>The following are sample configurations of DHCPv6 guard -</t>
    </r>
    <r>
      <rPr>
        <sz val="11"/>
        <color rgb="FF000000"/>
        <rFont val="Calibri"/>
      </rPr>
      <t xml:space="preserve">
</t>
    </r>
    <r>
      <rPr>
        <sz val="11"/>
        <color rgb="FF006096"/>
        <rFont val="Roboto Condensed"/>
      </rPr>
      <t>switch(config)# dhcpv6-snooping guard-policy &lt;policy-name&gt;</t>
    </r>
    <r>
      <rPr>
        <sz val="11"/>
        <color rgb="FF006096"/>
        <rFont val="Roboto Condensed"/>
      </rPr>
      <t xml:space="preserve">
</t>
    </r>
    <r>
      <rPr>
        <sz val="11"/>
        <color rgb="FF006096"/>
        <rFont val="Roboto Condensed"/>
      </rPr>
      <t>switch(config-dhcpv6-guard-policy)# match server access-list &lt;acl-name&gt;</t>
    </r>
    <r>
      <rPr>
        <sz val="11"/>
        <color rgb="FF006096"/>
        <rFont val="Roboto Condensed"/>
      </rPr>
      <t xml:space="preserve">
</t>
    </r>
    <r>
      <rPr>
        <sz val="11"/>
        <color rgb="FF006096"/>
        <rFont val="Roboto Condensed"/>
      </rPr>
      <t>switch(config-dhcpv6-guard-policy)# preference min &lt;6&gt;</t>
    </r>
    <r>
      <rPr>
        <sz val="11"/>
        <color rgb="FF006096"/>
        <rFont val="Roboto Condensed"/>
      </rPr>
      <t xml:space="preserve">
</t>
    </r>
    <r>
      <rPr>
        <sz val="11"/>
        <color rgb="FF006096"/>
        <rFont val="Roboto Condensed"/>
      </rPr>
      <t>switch(config-dhcpv6-guard-policy)# preference max &lt;250&gt;</t>
    </r>
    <r>
      <rPr>
        <sz val="11"/>
        <color rgb="FF006096"/>
        <rFont val="Roboto Condensed"/>
      </rPr>
      <t xml:space="preserve">
</t>
    </r>
    <r>
      <rPr>
        <sz val="11"/>
        <color rgb="FF006096"/>
        <rFont val="Roboto Condensed"/>
      </rPr>
      <t>switch(config-dhcpv6-guard-policy)# match client prefix-list &lt;prefix-list&gt;</t>
    </r>
    <r>
      <rPr>
        <sz val="11"/>
        <color rgb="FF006096"/>
        <rFont val="Roboto Condensed"/>
      </rPr>
      <t xml:space="preserve">
</t>
    </r>
    <r>
      <rPr>
        <sz val="11"/>
        <color rgb="FF006096"/>
        <rFont val="Roboto Condensed"/>
      </rPr>
      <t>switch(config-dhcpv6-guard-policy)# exit</t>
    </r>
    <r>
      <rPr>
        <sz val="11"/>
        <color rgb="FF006096"/>
        <rFont val="Roboto Condensed"/>
      </rPr>
      <t xml:space="preserve">
</t>
    </r>
    <r>
      <rPr>
        <sz val="11"/>
        <color rgb="FF006096"/>
        <rFont val="Roboto Condensed"/>
      </rPr>
      <t>switch(config)# vlan &lt;vlan-id&gt;</t>
    </r>
    <r>
      <rPr>
        <sz val="11"/>
        <color rgb="FF006096"/>
        <rFont val="Roboto Condensed"/>
      </rPr>
      <t xml:space="preserve">
</t>
    </r>
    <r>
      <rPr>
        <sz val="11"/>
        <color rgb="FF006096"/>
        <rFont val="Roboto Condensed"/>
      </rPr>
      <t>switch(config-vlan-id)# dhcpv6-snooping guard-policy &lt;policy-name&gt;</t>
    </r>
    <r>
      <rPr>
        <sz val="11"/>
        <color rgb="FF006096"/>
        <rFont val="Roboto Condensed"/>
      </rPr>
      <t xml:space="preserve">
</t>
    </r>
  </si>
  <si>
    <r>
      <rPr>
        <sz val="11"/>
        <color rgb="FF000000"/>
        <rFont val="Calibri"/>
      </rPr>
      <t>DHCPv6 guard is an extension of DHCPv6 snooping. When the DHCPv6 snooping feature is configuredglobally and on the VLAN, the ports are configured as trusted and untrusted ports. DHCPv6 guardenhances this by creating a policy and applying it on a port and on the VLAN. This policy containsmultiple attributes which are compared against the packet that is received on trusted ports. If thepacket complies with the attributes of the policy, it is forwarded to the destination port; otherwise thepacket is dropped.</t>
    </r>
  </si>
  <si>
    <r>
      <rPr>
        <sz val="11"/>
        <color rgb="FF000000"/>
        <rFont val="Calibri"/>
      </rPr>
      <t>By mitigating the risks of rogue servers, DHCPv6 Guard enhances network security, reduces potential misconfigurations, and ensures reliable IPv6 address management, leading to a more stable and secure network infrastructure.</t>
    </r>
  </si>
  <si>
    <r>
      <rPr>
        <sz val="11"/>
        <color rgb="FF000000"/>
        <rFont val="Calibri"/>
      </rPr>
      <t>To view the configuration change with DHCPv6 guard:</t>
    </r>
    <r>
      <rPr>
        <sz val="11"/>
        <color rgb="FF000000"/>
        <rFont val="Calibri"/>
      </rPr>
      <t xml:space="preserve">
</t>
    </r>
    <r>
      <rPr>
        <sz val="11"/>
        <color rgb="FF006096"/>
        <rFont val="Roboto Condensed"/>
      </rPr>
      <t>switch# show dhcpv6-snooping guard-policy</t>
    </r>
    <r>
      <rPr>
        <sz val="11"/>
        <color rgb="FF006096"/>
        <rFont val="Roboto Condensed"/>
      </rPr>
      <t xml:space="preserve">
</t>
    </r>
  </si>
  <si>
    <t>PIM</t>
  </si>
  <si>
    <t>3.3.1.1</t>
  </si>
  <si>
    <r>
      <rPr>
        <sz val="11"/>
        <rFont val="Calibri"/>
      </rPr>
      <t>PIM Accept-Register</t>
    </r>
  </si>
  <si>
    <r>
      <rPr>
        <sz val="11"/>
        <color rgb="FF000000"/>
        <rFont val="Calibri"/>
      </rPr>
      <t>Sample PIM Accept-Register configuration -</t>
    </r>
    <r>
      <rPr>
        <sz val="11"/>
        <color rgb="FF000000"/>
        <rFont val="Calibri"/>
      </rPr>
      <t xml:space="preserve">
</t>
    </r>
    <r>
      <rPr>
        <sz val="11"/>
        <color rgb="FF006096"/>
        <rFont val="Roboto Condensed"/>
      </rPr>
      <t>switch(config)# access-list ip &lt;pim_reg_acl&gt;</t>
    </r>
    <r>
      <rPr>
        <sz val="11"/>
        <color rgb="FF006096"/>
        <rFont val="Roboto Condensed"/>
      </rPr>
      <t xml:space="preserve">
</t>
    </r>
    <r>
      <rPr>
        <sz val="11"/>
        <color rgb="FF006096"/>
        <rFont val="Roboto Condensed"/>
      </rPr>
      <t>switch(config-acl-ip)# 10 permit any &lt;20.1.1.1&gt; &lt;225.1.1.2&gt;</t>
    </r>
    <r>
      <rPr>
        <sz val="11"/>
        <color rgb="FF006096"/>
        <rFont val="Roboto Condensed"/>
      </rPr>
      <t xml:space="preserve">
</t>
    </r>
    <r>
      <rPr>
        <sz val="11"/>
        <color rgb="FF006096"/>
        <rFont val="Roboto Condensed"/>
      </rPr>
      <t>switch(config-acl-ip)# 20 deny any &lt;30.1.1.1&gt; &lt;225.1.1.3&gt;</t>
    </r>
    <r>
      <rPr>
        <sz val="11"/>
        <color rgb="FF006096"/>
        <rFont val="Roboto Condensed"/>
      </rPr>
      <t xml:space="preserve">
</t>
    </r>
    <r>
      <rPr>
        <sz val="11"/>
        <color rgb="FF006096"/>
        <rFont val="Roboto Condensed"/>
      </rPr>
      <t>switch(config-acl-ip)# exit</t>
    </r>
    <r>
      <rPr>
        <sz val="11"/>
        <color rgb="FF006096"/>
        <rFont val="Roboto Condensed"/>
      </rPr>
      <t xml:space="preserve">
</t>
    </r>
    <r>
      <rPr>
        <sz val="11"/>
        <color rgb="FF006096"/>
        <rFont val="Roboto Condensed"/>
      </rPr>
      <t>switch(config)# router pim</t>
    </r>
    <r>
      <rPr>
        <sz val="11"/>
        <color rgb="FF006096"/>
        <rFont val="Roboto Condensed"/>
      </rPr>
      <t xml:space="preserve">
</t>
    </r>
    <r>
      <rPr>
        <sz val="11"/>
        <color rgb="FF006096"/>
        <rFont val="Roboto Condensed"/>
      </rPr>
      <t>switch(config-pim)# accept-register access-list &lt;pim_reg_acl&gt;</t>
    </r>
    <r>
      <rPr>
        <sz val="11"/>
        <color rgb="FF006096"/>
        <rFont val="Roboto Condensed"/>
      </rPr>
      <t xml:space="preserve">
</t>
    </r>
    <r>
      <rPr>
        <sz val="11"/>
        <color rgb="FF006096"/>
        <rFont val="Roboto Condensed"/>
      </rPr>
      <t>switch(config-pim)# exit</t>
    </r>
    <r>
      <rPr>
        <sz val="11"/>
        <color rgb="FF006096"/>
        <rFont val="Roboto Condensed"/>
      </rPr>
      <t xml:space="preserve">
</t>
    </r>
    <r>
      <rPr>
        <sz val="11"/>
        <color rgb="FF006096"/>
        <rFont val="Roboto Condensed"/>
      </rPr>
      <t>switch(config)# access-list ipv6 &lt;pim_regv6_acl&gt;</t>
    </r>
    <r>
      <rPr>
        <sz val="11"/>
        <color rgb="FF006096"/>
        <rFont val="Roboto Condensed"/>
      </rPr>
      <t xml:space="preserve">
</t>
    </r>
    <r>
      <rPr>
        <sz val="11"/>
        <color rgb="FF006096"/>
        <rFont val="Roboto Condensed"/>
      </rPr>
      <t>switch(config-acl-ipv6)# 10 permit any &lt;20.::1&gt; &lt;ff1e::1&gt;</t>
    </r>
    <r>
      <rPr>
        <sz val="11"/>
        <color rgb="FF006096"/>
        <rFont val="Roboto Condensed"/>
      </rPr>
      <t xml:space="preserve">
</t>
    </r>
    <r>
      <rPr>
        <sz val="11"/>
        <color rgb="FF006096"/>
        <rFont val="Roboto Condensed"/>
      </rPr>
      <t>switch(config-acl-ipv6)# 20 deny any &lt;30::1&gt; &lt;ff1e::3&gt;</t>
    </r>
    <r>
      <rPr>
        <sz val="11"/>
        <color rgb="FF006096"/>
        <rFont val="Roboto Condensed"/>
      </rPr>
      <t xml:space="preserve">
</t>
    </r>
    <r>
      <rPr>
        <sz val="11"/>
        <color rgb="FF006096"/>
        <rFont val="Roboto Condensed"/>
      </rPr>
      <t>witch(config-acl-ipv6)# exit</t>
    </r>
    <r>
      <rPr>
        <sz val="11"/>
        <color rgb="FF006096"/>
        <rFont val="Roboto Condensed"/>
      </rPr>
      <t xml:space="preserve">
</t>
    </r>
    <r>
      <rPr>
        <sz val="11"/>
        <color rgb="FF006096"/>
        <rFont val="Roboto Condensed"/>
      </rPr>
      <t>switch(config)# router pim6</t>
    </r>
    <r>
      <rPr>
        <sz val="11"/>
        <color rgb="FF006096"/>
        <rFont val="Roboto Condensed"/>
      </rPr>
      <t xml:space="preserve">
</t>
    </r>
    <r>
      <rPr>
        <sz val="11"/>
        <color rgb="FF006096"/>
        <rFont val="Roboto Condensed"/>
      </rPr>
      <t>switch(config-pim6)# accept-register access-list &lt;pim_regv6_acl&gt;</t>
    </r>
    <r>
      <rPr>
        <sz val="11"/>
        <color rgb="FF006096"/>
        <rFont val="Roboto Condensed"/>
      </rPr>
      <t xml:space="preserve">
</t>
    </r>
    <r>
      <rPr>
        <sz val="11"/>
        <color rgb="FF006096"/>
        <rFont val="Roboto Condensed"/>
      </rPr>
      <t>switch(config-pim6)# exit</t>
    </r>
    <r>
      <rPr>
        <sz val="11"/>
        <color rgb="FF006096"/>
        <rFont val="Roboto Condensed"/>
      </rPr>
      <t xml:space="preserve">
</t>
    </r>
  </si>
  <si>
    <r>
      <rPr>
        <sz val="11"/>
        <color rgb="FF000000"/>
        <rFont val="Calibri"/>
      </rPr>
      <t>PIM Accept-register is a security feature designed to control which sources and groups are allowed to register with the Rendezvous Point (RP). This feature works alongside the RP configuration and includes an access list (ACL) option to filter sources and groups. The ACL specifies rules for permitting or denying traffic based on source and group addresses. When configured, this functionality ensures that only authorized multicast sources and groups are registered with the RP, enhancing security and preventing unauthorized multicast traffic.</t>
    </r>
  </si>
  <si>
    <r>
      <rPr>
        <sz val="11"/>
        <color rgb="FF000000"/>
        <rFont val="Calibri"/>
      </rPr>
      <t>Packets matching the ACL permit rules are processed normally, while denied or unmatched packets are immediately dropped with a register stop message sent. This prevents unauthorized or malicious traffic from reaching the RP, enhancing network security and efficiency.</t>
    </r>
  </si>
  <si>
    <r>
      <rPr>
        <sz val="11"/>
        <color rgb="FF000000"/>
        <rFont val="Calibri"/>
      </rPr>
      <t>To view the configuration change -</t>
    </r>
    <r>
      <rPr>
        <sz val="11"/>
        <color rgb="FF000000"/>
        <rFont val="Calibri"/>
      </rPr>
      <t xml:space="preserve">
</t>
    </r>
    <r>
      <rPr>
        <sz val="11"/>
        <color rgb="FF006096"/>
        <rFont val="Roboto Condensed"/>
      </rPr>
      <t>switch# show run pim</t>
    </r>
    <r>
      <rPr>
        <sz val="11"/>
        <color rgb="FF006096"/>
        <rFont val="Roboto Condensed"/>
      </rPr>
      <t xml:space="preserve">
</t>
    </r>
    <r>
      <rPr>
        <sz val="11"/>
        <color rgb="FF006096"/>
        <rFont val="Roboto Condensed"/>
      </rPr>
      <t>switch# show run pim6</t>
    </r>
    <r>
      <rPr>
        <sz val="11"/>
        <color rgb="FF006096"/>
        <rFont val="Roboto Condensed"/>
      </rPr>
      <t xml:space="preserve">
</t>
    </r>
  </si>
  <si>
    <t>3.3.1.2</t>
  </si>
  <si>
    <r>
      <rPr>
        <sz val="11"/>
        <rFont val="Calibri"/>
      </rPr>
      <t>PIM Accept-RP</t>
    </r>
  </si>
  <si>
    <r>
      <rPr>
        <sz val="11"/>
        <color rgb="FF000000"/>
        <rFont val="Calibri"/>
      </rPr>
      <t>Configuration to enable PIM Accept RP ACL -</t>
    </r>
    <r>
      <rPr>
        <sz val="11"/>
        <color rgb="FF000000"/>
        <rFont val="Calibri"/>
      </rPr>
      <t xml:space="preserve">
</t>
    </r>
    <r>
      <rPr>
        <sz val="11"/>
        <color rgb="FF006096"/>
        <rFont val="Roboto Condensed"/>
      </rPr>
      <t>switch(config)# access-list ip &lt;pim_rp_grp_acl&gt;</t>
    </r>
    <r>
      <rPr>
        <sz val="11"/>
        <color rgb="FF006096"/>
        <rFont val="Roboto Condensed"/>
      </rPr>
      <t xml:space="preserve">
</t>
    </r>
    <r>
      <rPr>
        <sz val="11"/>
        <color rgb="FF006096"/>
        <rFont val="Roboto Condensed"/>
      </rPr>
      <t>switch(config-acl-ip)# 10 permit any any &lt;225.1.1.2/255.255.255.0&gt;</t>
    </r>
    <r>
      <rPr>
        <sz val="11"/>
        <color rgb="FF006096"/>
        <rFont val="Roboto Condensed"/>
      </rPr>
      <t xml:space="preserve">
</t>
    </r>
    <r>
      <rPr>
        <sz val="11"/>
        <color rgb="FF006096"/>
        <rFont val="Roboto Condensed"/>
      </rPr>
      <t>switch(config-acl-ip)# 20 permit any any &lt;239.1.1.2/255.255.255.0&gt;</t>
    </r>
    <r>
      <rPr>
        <sz val="11"/>
        <color rgb="FF006096"/>
        <rFont val="Roboto Condensed"/>
      </rPr>
      <t xml:space="preserve">
</t>
    </r>
    <r>
      <rPr>
        <sz val="11"/>
        <color rgb="FF006096"/>
        <rFont val="Roboto Condensed"/>
      </rPr>
      <t>switch(config)-acl-ip# exit</t>
    </r>
    <r>
      <rPr>
        <sz val="11"/>
        <color rgb="FF006096"/>
        <rFont val="Roboto Condensed"/>
      </rPr>
      <t xml:space="preserve">
</t>
    </r>
    <r>
      <rPr>
        <sz val="11"/>
        <color rgb="FF006096"/>
        <rFont val="Roboto Condensed"/>
      </rPr>
      <t>switch(config)# router pim</t>
    </r>
    <r>
      <rPr>
        <sz val="11"/>
        <color rgb="FF006096"/>
        <rFont val="Roboto Condensed"/>
      </rPr>
      <t xml:space="preserve">
</t>
    </r>
    <r>
      <rPr>
        <sz val="11"/>
        <color rgb="FF006096"/>
        <rFont val="Roboto Condensed"/>
      </rPr>
      <t>switch(config-pim)# accept-rp &lt;30.1.1.1&gt; access-list &lt;pim_rp_grp_acl&gt;</t>
    </r>
    <r>
      <rPr>
        <sz val="11"/>
        <color rgb="FF006096"/>
        <rFont val="Roboto Condensed"/>
      </rPr>
      <t xml:space="preserve">
</t>
    </r>
    <r>
      <rPr>
        <sz val="11"/>
        <color rgb="FF006096"/>
        <rFont val="Roboto Condensed"/>
      </rPr>
      <t>switch(config-pim)# exit</t>
    </r>
    <r>
      <rPr>
        <sz val="11"/>
        <color rgb="FF006096"/>
        <rFont val="Roboto Condensed"/>
      </rPr>
      <t xml:space="preserve">
</t>
    </r>
    <r>
      <rPr>
        <sz val="11"/>
        <color rgb="FF006096"/>
        <rFont val="Roboto Condensed"/>
      </rPr>
      <t>switch(config)# access-list ip &lt;pim_rpv6_grp_acl&gt;</t>
    </r>
    <r>
      <rPr>
        <sz val="11"/>
        <color rgb="FF006096"/>
        <rFont val="Roboto Condensed"/>
      </rPr>
      <t xml:space="preserve">
</t>
    </r>
    <r>
      <rPr>
        <sz val="11"/>
        <color rgb="FF006096"/>
        <rFont val="Roboto Condensed"/>
      </rPr>
      <t>switch(config-acl-ipv6)# 10 permit any any &lt;ff2e::2/64&gt;</t>
    </r>
    <r>
      <rPr>
        <sz val="11"/>
        <color rgb="FF006096"/>
        <rFont val="Roboto Condensed"/>
      </rPr>
      <t xml:space="preserve">
</t>
    </r>
    <r>
      <rPr>
        <sz val="11"/>
        <color rgb="FF006096"/>
        <rFont val="Roboto Condensed"/>
      </rPr>
      <t>switch(config-acl-ipv6)# 20 permit any any &lt;ff1e::1/64&gt;</t>
    </r>
    <r>
      <rPr>
        <sz val="11"/>
        <color rgb="FF006096"/>
        <rFont val="Roboto Condensed"/>
      </rPr>
      <t xml:space="preserve">
</t>
    </r>
    <r>
      <rPr>
        <sz val="11"/>
        <color rgb="FF006096"/>
        <rFont val="Roboto Condensed"/>
      </rPr>
      <t>switch(config-acl-ipv6)# exit</t>
    </r>
    <r>
      <rPr>
        <sz val="11"/>
        <color rgb="FF006096"/>
        <rFont val="Roboto Condensed"/>
      </rPr>
      <t xml:space="preserve">
</t>
    </r>
    <r>
      <rPr>
        <sz val="11"/>
        <color rgb="FF006096"/>
        <rFont val="Roboto Condensed"/>
      </rPr>
      <t>switch(config)# router pim6</t>
    </r>
    <r>
      <rPr>
        <sz val="11"/>
        <color rgb="FF006096"/>
        <rFont val="Roboto Condensed"/>
      </rPr>
      <t xml:space="preserve">
</t>
    </r>
    <r>
      <rPr>
        <sz val="11"/>
        <color rgb="FF006096"/>
        <rFont val="Roboto Condensed"/>
      </rPr>
      <t>switch(config-pim6)# accept-rp &lt;30::1&gt; access-list &lt;pim_rpv6_grp_acl&gt;</t>
    </r>
    <r>
      <rPr>
        <sz val="11"/>
        <color rgb="FF006096"/>
        <rFont val="Roboto Condensed"/>
      </rPr>
      <t xml:space="preserve">
</t>
    </r>
    <r>
      <rPr>
        <sz val="11"/>
        <color rgb="FF006096"/>
        <rFont val="Roboto Condensed"/>
      </rPr>
      <t>switch(config-pim6)# exit</t>
    </r>
    <r>
      <rPr>
        <sz val="11"/>
        <color rgb="FF006096"/>
        <rFont val="Roboto Condensed"/>
      </rPr>
      <t xml:space="preserve">
</t>
    </r>
  </si>
  <si>
    <r>
      <rPr>
        <sz val="11"/>
        <color rgb="FF000000"/>
        <rFont val="Calibri"/>
      </rPr>
      <t>PIM Accept-RP allows administrators to restrict which multicast groups a rendezvous point (RP) serves in a PIM sparse mode domain. By default, an RP accepts all multicast groups in the 224.0.0.0/4 range. Using an access list (ACL), this feature limits join/prune message processing to specific multicast groups, enhancing control and reducing unnecessary traffic.</t>
    </r>
  </si>
  <si>
    <r>
      <rPr>
        <sz val="11"/>
        <color rgb="FF000000"/>
        <rFont val="Calibri"/>
      </rPr>
      <t>The feature improves multicast efficiency and security by filtering out unauthorized groups. Permitted groups are processed as usual, while unwanted traffic is ignored. This targeted control reduces resource consumption and limits the risk of malicious or unnecessary multicast activity.</t>
    </r>
  </si>
  <si>
    <t>3.3.1.3</t>
  </si>
  <si>
    <r>
      <rPr>
        <sz val="11"/>
        <rFont val="Calibri"/>
      </rPr>
      <t>PIM SSM</t>
    </r>
  </si>
  <si>
    <r>
      <rPr>
        <sz val="11"/>
        <color rgb="FF000000"/>
        <rFont val="Calibri"/>
      </rPr>
      <t>Configuration to enable PIM-SSM Range ACL -</t>
    </r>
    <r>
      <rPr>
        <sz val="11"/>
        <color rgb="FF000000"/>
        <rFont val="Calibri"/>
      </rPr>
      <t xml:space="preserve">
</t>
    </r>
    <r>
      <rPr>
        <sz val="11"/>
        <color rgb="FF006096"/>
        <rFont val="Roboto Condensed"/>
      </rPr>
      <t>switch(config)# access-list ip &lt;pim_ssm_grp_range_acl&gt;</t>
    </r>
    <r>
      <rPr>
        <sz val="11"/>
        <color rgb="FF006096"/>
        <rFont val="Roboto Condensed"/>
      </rPr>
      <t xml:space="preserve">
</t>
    </r>
    <r>
      <rPr>
        <sz val="11"/>
        <color rgb="FF006096"/>
        <rFont val="Roboto Condensed"/>
      </rPr>
      <t>switch(config-acl-ip)# 10 permit any any &lt;225.1.1.2/255.255.255.0&gt;</t>
    </r>
    <r>
      <rPr>
        <sz val="11"/>
        <color rgb="FF006096"/>
        <rFont val="Roboto Condensed"/>
      </rPr>
      <t xml:space="preserve">
</t>
    </r>
    <r>
      <rPr>
        <sz val="11"/>
        <color rgb="FF006096"/>
        <rFont val="Roboto Condensed"/>
      </rPr>
      <t>switch(config-acl-ip)# 20 permit any any &lt;239.1.1.2/255.255.255.0&gt;</t>
    </r>
    <r>
      <rPr>
        <sz val="11"/>
        <color rgb="FF006096"/>
        <rFont val="Roboto Condensed"/>
      </rPr>
      <t xml:space="preserve">
</t>
    </r>
    <r>
      <rPr>
        <sz val="11"/>
        <color rgb="FF006096"/>
        <rFont val="Roboto Condensed"/>
      </rPr>
      <t>switch(config-acl-ip)# exit</t>
    </r>
    <r>
      <rPr>
        <sz val="11"/>
        <color rgb="FF006096"/>
        <rFont val="Roboto Condensed"/>
      </rPr>
      <t xml:space="preserve">
</t>
    </r>
    <r>
      <rPr>
        <sz val="11"/>
        <color rgb="FF006096"/>
        <rFont val="Roboto Condensed"/>
      </rPr>
      <t>switch(config)# router pim</t>
    </r>
    <r>
      <rPr>
        <sz val="11"/>
        <color rgb="FF006096"/>
        <rFont val="Roboto Condensed"/>
      </rPr>
      <t xml:space="preserve">
</t>
    </r>
    <r>
      <rPr>
        <sz val="11"/>
        <color rgb="FF006096"/>
        <rFont val="Roboto Condensed"/>
      </rPr>
      <t>switch(config-pim)# pim-ssm range-access-list &lt;pim_ssm_grp_range_acl&gt;</t>
    </r>
    <r>
      <rPr>
        <sz val="11"/>
        <color rgb="FF006096"/>
        <rFont val="Roboto Condensed"/>
      </rPr>
      <t xml:space="preserve">
</t>
    </r>
    <r>
      <rPr>
        <sz val="11"/>
        <color rgb="FF006096"/>
        <rFont val="Roboto Condensed"/>
      </rPr>
      <t>switch(config-pim)# exit</t>
    </r>
    <r>
      <rPr>
        <sz val="11"/>
        <color rgb="FF006096"/>
        <rFont val="Roboto Condensed"/>
      </rPr>
      <t xml:space="preserve">
</t>
    </r>
    <r>
      <rPr>
        <sz val="11"/>
        <color rgb="FF006096"/>
        <rFont val="Roboto Condensed"/>
      </rPr>
      <t>switch(config)# access-list ipv6 &lt;pim_ssm_v6grp_range_acl&gt;</t>
    </r>
    <r>
      <rPr>
        <sz val="11"/>
        <color rgb="FF006096"/>
        <rFont val="Roboto Condensed"/>
      </rPr>
      <t xml:space="preserve">
</t>
    </r>
    <r>
      <rPr>
        <sz val="11"/>
        <color rgb="FF006096"/>
        <rFont val="Roboto Condensed"/>
      </rPr>
      <t>switch(config-acl-ipv6)# 10 permit any any &lt;ff2e::2/64&gt;</t>
    </r>
    <r>
      <rPr>
        <sz val="11"/>
        <color rgb="FF006096"/>
        <rFont val="Roboto Condensed"/>
      </rPr>
      <t xml:space="preserve">
</t>
    </r>
    <r>
      <rPr>
        <sz val="11"/>
        <color rgb="FF006096"/>
        <rFont val="Roboto Condensed"/>
      </rPr>
      <t>switch(config-acl-ipv6)# 20 permit any any &lt;ff1e::1/64&gt;</t>
    </r>
    <r>
      <rPr>
        <sz val="11"/>
        <color rgb="FF006096"/>
        <rFont val="Roboto Condensed"/>
      </rPr>
      <t xml:space="preserve">
</t>
    </r>
    <r>
      <rPr>
        <sz val="11"/>
        <color rgb="FF006096"/>
        <rFont val="Roboto Condensed"/>
      </rPr>
      <t>switch(config-acl-ipv6)# exit</t>
    </r>
    <r>
      <rPr>
        <sz val="11"/>
        <color rgb="FF006096"/>
        <rFont val="Roboto Condensed"/>
      </rPr>
      <t xml:space="preserve">
</t>
    </r>
    <r>
      <rPr>
        <sz val="11"/>
        <color rgb="FF006096"/>
        <rFont val="Roboto Condensed"/>
      </rPr>
      <t>switch(config)# router pim6</t>
    </r>
    <r>
      <rPr>
        <sz val="11"/>
        <color rgb="FF006096"/>
        <rFont val="Roboto Condensed"/>
      </rPr>
      <t xml:space="preserve">
</t>
    </r>
    <r>
      <rPr>
        <sz val="11"/>
        <color rgb="FF006096"/>
        <rFont val="Roboto Condensed"/>
      </rPr>
      <t>switch(config-pim6)# pim-ssm range-access-list &lt;pim_ssm_v6grp_range_acl&gt;</t>
    </r>
    <r>
      <rPr>
        <sz val="11"/>
        <color rgb="FF006096"/>
        <rFont val="Roboto Condensed"/>
      </rPr>
      <t xml:space="preserve">
</t>
    </r>
    <r>
      <rPr>
        <sz val="11"/>
        <color rgb="FF006096"/>
        <rFont val="Roboto Condensed"/>
      </rPr>
      <t>switch(config-pim6)# exit</t>
    </r>
    <r>
      <rPr>
        <sz val="11"/>
        <color rgb="FF006096"/>
        <rFont val="Roboto Condensed"/>
      </rPr>
      <t xml:space="preserve">
</t>
    </r>
  </si>
  <si>
    <r>
      <rPr>
        <sz val="11"/>
        <color rgb="FF000000"/>
        <rFont val="Calibri"/>
      </rPr>
      <t>Protocol Independent Multicast - Source-Specific Multicast (PIM-SSM) is a specialized subset of PIM sparse mode that enables efficient delivery of multicast traffic from specific sources to receivers. It relies on IGMP version 3 (IGMPv3) for IPv4 and MLD version 2 (MLDv2) for IPv6 to allow receivers to explicitly specify the source from which they wish to receive multicast traffic. By default, PIM-SSM operates within the group range 232.0.0.0/8 for IPv4 and FF3x::/32 for IPv6. The feature also allows administrators to customize this range using an access list (ACL) to define valid multicast group addresses.</t>
    </r>
  </si>
  <si>
    <r>
      <rPr>
        <sz val="11"/>
        <color rgb="FF000000"/>
        <rFont val="Calibri"/>
      </rPr>
      <t>PIM-SSM significantly improves multicast traffic efficiency by eliminating unnecessary traffic from unwanted sources, reducing network congestion, and ensuring only relevant multicast streams are delivered to receivers. However, modifying the PIM-SSM range can lead to temporary traffic loss as the system rebuilds multicast states, potentially disrupting application performance momentarily. Ensuring uniformity in the SSM range across a network is critical to maintaining seamless multicast traffic delivery and avoiding inconsistencies in routing behavior.</t>
    </r>
  </si>
  <si>
    <t>Multicast</t>
  </si>
  <si>
    <t>3.3.2</t>
  </si>
  <si>
    <r>
      <rPr>
        <sz val="11"/>
        <rFont val="Calibri"/>
      </rPr>
      <t>SSDP</t>
    </r>
  </si>
  <si>
    <r>
      <rPr>
        <sz val="11"/>
        <color rgb="FF000000"/>
        <rFont val="Calibri"/>
      </rPr>
      <t>The following example shows a typical static multicast route: [Incoming interface, Source, Group] &gt; [Setof downstream interfaces] -</t>
    </r>
    <r>
      <rPr>
        <sz val="11"/>
        <color rgb="FF000000"/>
        <rFont val="Calibri"/>
      </rPr>
      <t xml:space="preserve">
</t>
    </r>
    <r>
      <rPr>
        <sz val="11"/>
        <color rgb="FF006096"/>
        <rFont val="Roboto Condensed"/>
      </rPr>
      <t>ip multicast-static-route &lt;incoming-interface-name&gt; {&lt;source-address | any&gt;} &lt;group-address&gt; [&lt;outgoing-interface-name&gt;] vrf &lt;vrf-name&gt;</t>
    </r>
    <r>
      <rPr>
        <sz val="11"/>
        <color rgb="FF006096"/>
        <rFont val="Roboto Condensed"/>
      </rPr>
      <t xml:space="preserve">
</t>
    </r>
    <r>
      <rPr>
        <sz val="11"/>
        <color rgb="FF000000"/>
        <rFont val="Calibri"/>
      </rPr>
      <t xml:space="preserve">
</t>
    </r>
    <r>
      <rPr>
        <sz val="11"/>
        <color rgb="FF000000"/>
        <rFont val="Calibri"/>
      </rPr>
      <t>If the SSDP service is not enabled in the network, best practices is to disable SSDP either through VLANACLs or through a policy, as shown in the following examples:</t>
    </r>
    <r>
      <rPr>
        <sz val="11"/>
        <color rgb="FF000000"/>
        <rFont val="Calibri"/>
      </rPr>
      <t xml:space="preserve">
</t>
    </r>
    <r>
      <rPr>
        <sz val="11"/>
        <color rgb="FF000000"/>
        <rFont val="Calibri"/>
      </rPr>
      <t>ACL -</t>
    </r>
    <r>
      <rPr>
        <sz val="11"/>
        <color rgb="FF000000"/>
        <rFont val="Calibri"/>
      </rPr>
      <t xml:space="preserve">
</t>
    </r>
    <r>
      <rPr>
        <sz val="11"/>
        <color rgb="FF006096"/>
        <rFont val="Roboto Condensed"/>
      </rPr>
      <t>switch(config)# access-list ip &lt;drop_ssdp_acl&gt;</t>
    </r>
    <r>
      <rPr>
        <sz val="11"/>
        <color rgb="FF006096"/>
        <rFont val="Roboto Condensed"/>
      </rPr>
      <t xml:space="preserve">
</t>
    </r>
    <r>
      <rPr>
        <sz val="11"/>
        <color rgb="FF006096"/>
        <rFont val="Roboto Condensed"/>
      </rPr>
      <t>switch(config-acl-ip)#10 deny udp any 239.255.255.250 eq 1900</t>
    </r>
    <r>
      <rPr>
        <sz val="11"/>
        <color rgb="FF006096"/>
        <rFont val="Roboto Condensed"/>
      </rPr>
      <t xml:space="preserve">
</t>
    </r>
    <r>
      <rPr>
        <sz val="11"/>
        <color rgb="FF006096"/>
        <rFont val="Roboto Condensed"/>
      </rPr>
      <t>switch(config)# vlan &lt;id&gt;</t>
    </r>
    <r>
      <rPr>
        <sz val="11"/>
        <color rgb="FF006096"/>
        <rFont val="Roboto Condensed"/>
      </rPr>
      <t xml:space="preserve">
</t>
    </r>
    <r>
      <rPr>
        <sz val="11"/>
        <color rgb="FF006096"/>
        <rFont val="Roboto Condensed"/>
      </rPr>
      <t>switch(config-vlan-id)# apply access-list ip &lt;drop_ssdp_acl&gt; in</t>
    </r>
    <r>
      <rPr>
        <sz val="11"/>
        <color rgb="FF006096"/>
        <rFont val="Roboto Condensed"/>
      </rPr>
      <t xml:space="preserve">
</t>
    </r>
    <r>
      <rPr>
        <sz val="11"/>
        <color rgb="FF006096"/>
        <rFont val="Roboto Condensed"/>
      </rPr>
      <t>switch(config)# interface &lt;interface-id&gt;</t>
    </r>
    <r>
      <rPr>
        <sz val="11"/>
        <color rgb="FF006096"/>
        <rFont val="Roboto Condensed"/>
      </rPr>
      <t xml:space="preserve">
</t>
    </r>
    <r>
      <rPr>
        <sz val="11"/>
        <color rgb="FF006096"/>
        <rFont val="Roboto Condensed"/>
      </rPr>
      <t>switch(config-if)# no shutdown</t>
    </r>
    <r>
      <rPr>
        <sz val="11"/>
        <color rgb="FF006096"/>
        <rFont val="Roboto Condensed"/>
      </rPr>
      <t xml:space="preserve">
</t>
    </r>
    <r>
      <rPr>
        <sz val="11"/>
        <color rgb="FF006096"/>
        <rFont val="Roboto Condensed"/>
      </rPr>
      <t>switch(config-if)# no routing</t>
    </r>
    <r>
      <rPr>
        <sz val="11"/>
        <color rgb="FF006096"/>
        <rFont val="Roboto Condensed"/>
      </rPr>
      <t xml:space="preserve">
</t>
    </r>
    <r>
      <rPr>
        <sz val="11"/>
        <color rgb="FF006096"/>
        <rFont val="Roboto Condensed"/>
      </rPr>
      <t>switch(config-if)# vlan access &lt;id&gt;</t>
    </r>
    <r>
      <rPr>
        <sz val="11"/>
        <color rgb="FF006096"/>
        <rFont val="Roboto Condensed"/>
      </rPr>
      <t xml:space="preserve">
</t>
    </r>
    <r>
      <rPr>
        <sz val="11"/>
        <color rgb="FF006096"/>
        <rFont val="Roboto Condensed"/>
      </rPr>
      <t>switch(config)# interface vlan &lt;id&gt;</t>
    </r>
    <r>
      <rPr>
        <sz val="11"/>
        <color rgb="FF006096"/>
        <rFont val="Roboto Condensed"/>
      </rPr>
      <t xml:space="preserve">
</t>
    </r>
    <r>
      <rPr>
        <sz val="11"/>
        <color rgb="FF006096"/>
        <rFont val="Roboto Condensed"/>
      </rPr>
      <t>switch(config-if-vlan)# ip address &lt;ip-address&gt;</t>
    </r>
    <r>
      <rPr>
        <sz val="11"/>
        <color rgb="FF006096"/>
        <rFont val="Roboto Condensed"/>
      </rPr>
      <t xml:space="preserve">
</t>
    </r>
    <r>
      <rPr>
        <sz val="11"/>
        <color rgb="FF006096"/>
        <rFont val="Roboto Condensed"/>
      </rPr>
      <t>switch(config-if-vlan)# ip igmp enable</t>
    </r>
    <r>
      <rPr>
        <sz val="11"/>
        <color rgb="FF006096"/>
        <rFont val="Roboto Condensed"/>
      </rPr>
      <t xml:space="preserve">
</t>
    </r>
    <r>
      <rPr>
        <sz val="11"/>
        <color rgb="FF006096"/>
        <rFont val="Roboto Condensed"/>
      </rPr>
      <t>switch(config-if-vlan)# ip pim-sparse enable</t>
    </r>
    <r>
      <rPr>
        <sz val="11"/>
        <color rgb="FF006096"/>
        <rFont val="Roboto Condensed"/>
      </rPr>
      <t xml:space="preserve">
</t>
    </r>
    <r>
      <rPr>
        <sz val="11"/>
        <color rgb="FF006096"/>
        <rFont val="Roboto Condensed"/>
      </rPr>
      <t>switch(config)# router pim</t>
    </r>
    <r>
      <rPr>
        <sz val="11"/>
        <color rgb="FF006096"/>
        <rFont val="Roboto Condensed"/>
      </rPr>
      <t xml:space="preserve">
</t>
    </r>
    <r>
      <rPr>
        <sz val="11"/>
        <color rgb="FF006096"/>
        <rFont val="Roboto Condensed"/>
      </rPr>
      <t>switch(config-pim)# enable</t>
    </r>
    <r>
      <rPr>
        <sz val="11"/>
        <color rgb="FF006096"/>
        <rFont val="Roboto Condensed"/>
      </rPr>
      <t xml:space="preserve">
</t>
    </r>
    <r>
      <rPr>
        <sz val="11"/>
        <color rgb="FF000000"/>
        <rFont val="Calibri"/>
      </rPr>
      <t xml:space="preserve">
</t>
    </r>
    <r>
      <rPr>
        <sz val="11"/>
        <color rgb="FF000000"/>
        <rFont val="Calibri"/>
      </rPr>
      <t>Policy -</t>
    </r>
    <r>
      <rPr>
        <sz val="11"/>
        <color rgb="FF000000"/>
        <rFont val="Calibri"/>
      </rPr>
      <t xml:space="preserve">
</t>
    </r>
    <r>
      <rPr>
        <sz val="11"/>
        <color rgb="FF006096"/>
        <rFont val="Roboto Condensed"/>
      </rPr>
      <t>switch(config)# class ip &lt;drop_class&gt;</t>
    </r>
    <r>
      <rPr>
        <sz val="11"/>
        <color rgb="FF006096"/>
        <rFont val="Roboto Condensed"/>
      </rPr>
      <t xml:space="preserve">
</t>
    </r>
    <r>
      <rPr>
        <sz val="11"/>
        <color rgb="FF006096"/>
        <rFont val="Roboto Condensed"/>
      </rPr>
      <t>switch(config-class-ip)# 10 match any any 239.255.255.250</t>
    </r>
    <r>
      <rPr>
        <sz val="11"/>
        <color rgb="FF006096"/>
        <rFont val="Roboto Condensed"/>
      </rPr>
      <t xml:space="preserve">
</t>
    </r>
    <r>
      <rPr>
        <sz val="11"/>
        <color rgb="FF006096"/>
        <rFont val="Roboto Condensed"/>
      </rPr>
      <t>switch(config)# policy &lt;drop_ssdp_policy&gt;</t>
    </r>
    <r>
      <rPr>
        <sz val="11"/>
        <color rgb="FF006096"/>
        <rFont val="Roboto Condensed"/>
      </rPr>
      <t xml:space="preserve">
</t>
    </r>
    <r>
      <rPr>
        <sz val="11"/>
        <color rgb="FF006096"/>
        <rFont val="Roboto Condensed"/>
      </rPr>
      <t>switch(config-policy)# 10 class ip &lt;drop_class&gt; action drop</t>
    </r>
    <r>
      <rPr>
        <sz val="11"/>
        <color rgb="FF006096"/>
        <rFont val="Roboto Condensed"/>
      </rPr>
      <t xml:space="preserve">
</t>
    </r>
    <r>
      <rPr>
        <sz val="11"/>
        <color rgb="FF006096"/>
        <rFont val="Roboto Condensed"/>
      </rPr>
      <t>switch(config)# vlan &lt;id&gt;</t>
    </r>
    <r>
      <rPr>
        <sz val="11"/>
        <color rgb="FF006096"/>
        <rFont val="Roboto Condensed"/>
      </rPr>
      <t xml:space="preserve">
</t>
    </r>
    <r>
      <rPr>
        <sz val="11"/>
        <color rgb="FF006096"/>
        <rFont val="Roboto Condensed"/>
      </rPr>
      <t>switch(config-vlan-id)# apply policy &lt;drop_ssdp_policy&gt; in</t>
    </r>
    <r>
      <rPr>
        <sz val="11"/>
        <color rgb="FF006096"/>
        <rFont val="Roboto Condensed"/>
      </rPr>
      <t xml:space="preserve">
</t>
    </r>
    <r>
      <rPr>
        <sz val="11"/>
        <color rgb="FF006096"/>
        <rFont val="Roboto Condensed"/>
      </rPr>
      <t>switch(config)# interface &lt;interface-id&gt;</t>
    </r>
    <r>
      <rPr>
        <sz val="11"/>
        <color rgb="FF006096"/>
        <rFont val="Roboto Condensed"/>
      </rPr>
      <t xml:space="preserve">
</t>
    </r>
    <r>
      <rPr>
        <sz val="11"/>
        <color rgb="FF006096"/>
        <rFont val="Roboto Condensed"/>
      </rPr>
      <t>switch(config-if)# no shutdown</t>
    </r>
    <r>
      <rPr>
        <sz val="11"/>
        <color rgb="FF006096"/>
        <rFont val="Roboto Condensed"/>
      </rPr>
      <t xml:space="preserve">
</t>
    </r>
    <r>
      <rPr>
        <sz val="11"/>
        <color rgb="FF006096"/>
        <rFont val="Roboto Condensed"/>
      </rPr>
      <t>switch(config-if)# no routing</t>
    </r>
    <r>
      <rPr>
        <sz val="11"/>
        <color rgb="FF006096"/>
        <rFont val="Roboto Condensed"/>
      </rPr>
      <t xml:space="preserve">
</t>
    </r>
    <r>
      <rPr>
        <sz val="11"/>
        <color rgb="FF006096"/>
        <rFont val="Roboto Condensed"/>
      </rPr>
      <t>switch(config-if)# vlan access &lt;id&gt;</t>
    </r>
    <r>
      <rPr>
        <sz val="11"/>
        <color rgb="FF006096"/>
        <rFont val="Roboto Condensed"/>
      </rPr>
      <t xml:space="preserve">
</t>
    </r>
    <r>
      <rPr>
        <sz val="11"/>
        <color rgb="FF006096"/>
        <rFont val="Roboto Condensed"/>
      </rPr>
      <t>switch(config)# interface vlan &lt;id&gt;</t>
    </r>
    <r>
      <rPr>
        <sz val="11"/>
        <color rgb="FF006096"/>
        <rFont val="Roboto Condensed"/>
      </rPr>
      <t xml:space="preserve">
</t>
    </r>
    <r>
      <rPr>
        <sz val="11"/>
        <color rgb="FF006096"/>
        <rFont val="Roboto Condensed"/>
      </rPr>
      <t>switch(config-if-vlan)# ip address &lt;ip-address&gt;</t>
    </r>
    <r>
      <rPr>
        <sz val="11"/>
        <color rgb="FF006096"/>
        <rFont val="Roboto Condensed"/>
      </rPr>
      <t xml:space="preserve">
</t>
    </r>
    <r>
      <rPr>
        <sz val="11"/>
        <color rgb="FF006096"/>
        <rFont val="Roboto Condensed"/>
      </rPr>
      <t>switch(config-if-vlan)# ip igmp enable</t>
    </r>
    <r>
      <rPr>
        <sz val="11"/>
        <color rgb="FF006096"/>
        <rFont val="Roboto Condensed"/>
      </rPr>
      <t xml:space="preserve">
</t>
    </r>
    <r>
      <rPr>
        <sz val="11"/>
        <color rgb="FF006096"/>
        <rFont val="Roboto Condensed"/>
      </rPr>
      <t>switch(config-if-vlan)# ip pim-sparse enable</t>
    </r>
    <r>
      <rPr>
        <sz val="11"/>
        <color rgb="FF006096"/>
        <rFont val="Roboto Condensed"/>
      </rPr>
      <t xml:space="preserve">
</t>
    </r>
    <r>
      <rPr>
        <sz val="11"/>
        <color rgb="FF006096"/>
        <rFont val="Roboto Condensed"/>
      </rPr>
      <t>switch(config)# router pim</t>
    </r>
    <r>
      <rPr>
        <sz val="11"/>
        <color rgb="FF006096"/>
        <rFont val="Roboto Condensed"/>
      </rPr>
      <t xml:space="preserve">
</t>
    </r>
    <r>
      <rPr>
        <sz val="11"/>
        <color rgb="FF006096"/>
        <rFont val="Roboto Condensed"/>
      </rPr>
      <t>switch(config-pim)# enable</t>
    </r>
    <r>
      <rPr>
        <sz val="11"/>
        <color rgb="FF006096"/>
        <rFont val="Roboto Condensed"/>
      </rPr>
      <t xml:space="preserve">
</t>
    </r>
  </si>
  <si>
    <r>
      <rPr>
        <sz val="11"/>
        <color rgb="FF000000"/>
        <rFont val="Calibri"/>
      </rPr>
      <t>The Simple Service Discovery Protocol (SSDP) is an application layer protocol and one of the keyprotocols that implement Universal Plug and Play (UPnP). SSDP enables network devices to discover andadvertise network services by sending multicast discovery and advertisement messages to multicastIPv4 group address 239.255.255.250:1900 or multicast IPv6 group address FF0x::C.</t>
    </r>
  </si>
  <si>
    <r>
      <rPr>
        <sz val="11"/>
        <color rgb="FF000000"/>
        <rFont val="Calibri"/>
      </rPr>
      <t>In networks where there is a need to control, drop, or minimize SSDP traffic, summarized static multicast routes can be configured to save network resources and to avoid denial of services.</t>
    </r>
  </si>
  <si>
    <r>
      <rPr>
        <sz val="11"/>
        <color rgb="FF000000"/>
        <rFont val="Calibri"/>
      </rPr>
      <t>To view the configuration change -</t>
    </r>
    <r>
      <rPr>
        <sz val="11"/>
        <color rgb="FF000000"/>
        <rFont val="Calibri"/>
      </rPr>
      <t xml:space="preserve">
</t>
    </r>
    <r>
      <rPr>
        <sz val="11"/>
        <color rgb="FF006096"/>
        <rFont val="Roboto Condensed"/>
      </rPr>
      <t>switch# show ip multicast-static-route all-vrfs</t>
    </r>
    <r>
      <rPr>
        <sz val="11"/>
        <color rgb="FF006096"/>
        <rFont val="Roboto Condensed"/>
      </rPr>
      <t xml:space="preserve">
</t>
    </r>
  </si>
  <si>
    <t>3.3.3</t>
  </si>
  <si>
    <r>
      <rPr>
        <sz val="11"/>
        <rFont val="Calibri"/>
      </rPr>
      <t>IGMP Snooping ACL</t>
    </r>
  </si>
  <si>
    <r>
      <rPr>
        <sz val="11"/>
        <color rgb="FF000000"/>
        <rFont val="Calibri"/>
      </rPr>
      <t>To apply ACL to IGMP Snooping -</t>
    </r>
    <r>
      <rPr>
        <sz val="11"/>
        <color rgb="FF000000"/>
        <rFont val="Calibri"/>
      </rPr>
      <t xml:space="preserve">
</t>
    </r>
    <r>
      <rPr>
        <sz val="11"/>
        <color rgb="FF006096"/>
        <rFont val="Roboto Condensed"/>
      </rPr>
      <t>switch(config)# ip igmp snooping apply access list &lt;ACL-NAME&gt;</t>
    </r>
    <r>
      <rPr>
        <sz val="11"/>
        <color rgb="FF006096"/>
        <rFont val="Roboto Condensed"/>
      </rPr>
      <t xml:space="preserve">
</t>
    </r>
  </si>
  <si>
    <r>
      <rPr>
        <sz val="11"/>
        <color rgb="FF000000"/>
        <rFont val="Calibri"/>
      </rPr>
      <t>IGMP snooping operates on a Layer 2 device as a multicast constraining mechanism designed to enhance multicast forwarding efficiency. It creates Layer 2 multicast forwarding entries by processing IGMP packets exchanged between hosts and routers. Without IGMP snooping, the switch would flood multicast packets to all hosts within a VLAN. By enabling IGMP snooping, the Layer 2 device forwards multicast packets associated with known multicast groups only to the receivers that have expressed interest, thereby conserving bandwidth on segments of the network where no hosts have requested the multicast traffic.</t>
    </r>
  </si>
  <si>
    <r>
      <rPr>
        <sz val="11"/>
        <color rgb="FF000000"/>
        <rFont val="Calibri"/>
      </rPr>
      <t>If an IGMPv3 packet contains multiple group addresses, the switch processes only the permitted group addresses per the ACL rules. Such packets are forwarded to the querier and PIM router, even if some group addresses are blocked. This prevents delays in learning permitted groups.If all group addresses in an IGMPv3 packet are denied by the ACL, the packet is not forwarded to the querier or PIM router, causing existing join messages for those groups to time out.For IGMPv2, if the packet does not match any rule or matches a deny rule, the packet is dropped, ensuring unauthorized multicast traffic is blocked.</t>
    </r>
  </si>
  <si>
    <r>
      <rPr>
        <sz val="11"/>
        <color rgb="FF000000"/>
        <rFont val="Calibri"/>
      </rPr>
      <t>To view the configuration change -</t>
    </r>
    <r>
      <rPr>
        <sz val="11"/>
        <color rgb="FF000000"/>
        <rFont val="Calibri"/>
      </rPr>
      <t xml:space="preserve">
</t>
    </r>
    <r>
      <rPr>
        <sz val="11"/>
        <color rgb="FF006096"/>
        <rFont val="Roboto Condensed"/>
      </rPr>
      <t>switch# show run | in "ip igmp snooping"</t>
    </r>
    <r>
      <rPr>
        <sz val="11"/>
        <color rgb="FF006096"/>
        <rFont val="Roboto Condensed"/>
      </rPr>
      <t xml:space="preserve">
</t>
    </r>
  </si>
  <si>
    <t>3.3.4</t>
  </si>
  <si>
    <r>
      <rPr>
        <sz val="11"/>
        <rFont val="Calibri"/>
      </rPr>
      <t>MLD Snooping ACL</t>
    </r>
  </si>
  <si>
    <r>
      <rPr>
        <sz val="11"/>
        <color rgb="FF000000"/>
        <rFont val="Calibri"/>
      </rPr>
      <t>To configure the MLD snooping ACL -</t>
    </r>
    <r>
      <rPr>
        <sz val="11"/>
        <color rgb="FF000000"/>
        <rFont val="Calibri"/>
      </rPr>
      <t xml:space="preserve">
</t>
    </r>
    <r>
      <rPr>
        <sz val="11"/>
        <color rgb="FF006096"/>
        <rFont val="Roboto Condensed"/>
      </rPr>
      <t>switch(config)# ipv6 mld snooping apply access list &lt;ACL-NAME&gt;</t>
    </r>
    <r>
      <rPr>
        <sz val="11"/>
        <color rgb="FF006096"/>
        <rFont val="Roboto Condensed"/>
      </rPr>
      <t xml:space="preserve">
</t>
    </r>
  </si>
  <si>
    <r>
      <rPr>
        <sz val="11"/>
        <color rgb="FF000000"/>
        <rFont val="Calibri"/>
      </rPr>
      <t>Multicast Listener Discovery (MLD) snooping is a feature designed to optimize multicast traffic across the network by preventing multicast flooding within a VLAN. MLD snooping forwards multicast traffic only to ports that have initiated an MLD request for the multicast group. Additionally, MLD snooping supports configuration to drop packets that do not match the configured version and allows blocking multicast traffic on specific ports. This mechanism reduces unnecessary multicast traffic and improves network efficiency.</t>
    </r>
  </si>
  <si>
    <r>
      <rPr>
        <sz val="11"/>
        <color rgb="FF000000"/>
        <rFont val="Calibri"/>
      </rPr>
      <t>When an ACL is applied to MLD snooping, only permitted group addresses in MLD packets are processed. The packets containing allowed group addresses are forwarded to the querier and PIM router, while the traffic for denied groups is blocked by the ACL.If all multicast groups in an MLD packet are denied by the ACL, the packet is not forwarded, and existing join messages for those groups will time out.Ports that do not match the MLD group policy are blocked from receiving multicast traffic, ensuring that unauthorized or excessive traffic does not propagate across the network.</t>
    </r>
  </si>
  <si>
    <r>
      <rPr>
        <sz val="11"/>
        <color rgb="FF000000"/>
        <rFont val="Calibri"/>
      </rPr>
      <t>To view the configuration change  -</t>
    </r>
    <r>
      <rPr>
        <sz val="11"/>
        <color rgb="FF000000"/>
        <rFont val="Calibri"/>
      </rPr>
      <t xml:space="preserve">
</t>
    </r>
    <r>
      <rPr>
        <sz val="11"/>
        <color rgb="FF006096"/>
        <rFont val="Roboto Condensed"/>
      </rPr>
      <t>switch# show run | in "ipv6 mld snooping"</t>
    </r>
    <r>
      <rPr>
        <sz val="11"/>
        <color rgb="FF006096"/>
        <rFont val="Roboto Condensed"/>
      </rPr>
      <t xml:space="preserve">
</t>
    </r>
  </si>
  <si>
    <t>3.3.5</t>
  </si>
  <si>
    <r>
      <rPr>
        <sz val="11"/>
        <rFont val="Calibri"/>
      </rPr>
      <t>MSDP Authentication &amp; SA Filtering</t>
    </r>
  </si>
  <si>
    <r>
      <rPr>
        <sz val="11"/>
        <color rgb="FF000000"/>
        <rFont val="Calibri"/>
      </rPr>
      <t>Configuration to enable Authentication -</t>
    </r>
    <r>
      <rPr>
        <sz val="11"/>
        <color rgb="FF000000"/>
        <rFont val="Calibri"/>
      </rPr>
      <t xml:space="preserve">
</t>
    </r>
    <r>
      <rPr>
        <sz val="11"/>
        <color rgb="FF006096"/>
        <rFont val="Roboto Condensed"/>
      </rPr>
      <t>switch(config)# router msdp</t>
    </r>
    <r>
      <rPr>
        <sz val="11"/>
        <color rgb="FF006096"/>
        <rFont val="Roboto Condensed"/>
      </rPr>
      <t xml:space="preserve">
</t>
    </r>
    <r>
      <rPr>
        <sz val="11"/>
        <color rgb="FF006096"/>
        <rFont val="Roboto Condensed"/>
      </rPr>
      <t>switch(config-msdp)# ip msdp peer &lt;ip-address&gt;</t>
    </r>
    <r>
      <rPr>
        <sz val="11"/>
        <color rgb="FF006096"/>
        <rFont val="Roboto Condensed"/>
      </rPr>
      <t xml:space="preserve">
</t>
    </r>
    <r>
      <rPr>
        <sz val="11"/>
        <color rgb="FF006096"/>
        <rFont val="Roboto Condensed"/>
      </rPr>
      <t>switch(config-msdp-peer)# password plaintext &lt;password&gt;</t>
    </r>
    <r>
      <rPr>
        <sz val="11"/>
        <color rgb="FF006096"/>
        <rFont val="Roboto Condensed"/>
      </rPr>
      <t xml:space="preserve">
</t>
    </r>
    <r>
      <rPr>
        <sz val="11"/>
        <color rgb="FF000000"/>
        <rFont val="Calibri"/>
      </rPr>
      <t xml:space="preserve">
</t>
    </r>
    <r>
      <rPr>
        <sz val="11"/>
        <color rgb="FF000000"/>
        <rFont val="Calibri"/>
      </rPr>
      <t>User can prevent the incoming and outgoing SA messages on MSDP router by creatingincoming and outgoing filter lists using an ACL.</t>
    </r>
    <r>
      <rPr>
        <sz val="11"/>
        <color rgb="FF000000"/>
        <rFont val="Calibri"/>
      </rPr>
      <t xml:space="preserve">
</t>
    </r>
    <r>
      <rPr>
        <sz val="11"/>
        <color rgb="FF000000"/>
        <rFont val="Calibri"/>
      </rPr>
      <t>Configuration to associate ACL -</t>
    </r>
    <r>
      <rPr>
        <sz val="11"/>
        <color rgb="FF000000"/>
        <rFont val="Calibri"/>
      </rPr>
      <t xml:space="preserve">
</t>
    </r>
    <r>
      <rPr>
        <sz val="11"/>
        <color rgb="FF006096"/>
        <rFont val="Roboto Condensed"/>
      </rPr>
      <t>switch(config-msdp-peer)# sa-filter in access-list &lt;acl-name&gt;</t>
    </r>
    <r>
      <rPr>
        <sz val="11"/>
        <color rgb="FF006096"/>
        <rFont val="Roboto Condensed"/>
      </rPr>
      <t xml:space="preserve">
</t>
    </r>
    <r>
      <rPr>
        <sz val="11"/>
        <color rgb="FF006096"/>
        <rFont val="Roboto Condensed"/>
      </rPr>
      <t>switch(config-msdp-peer)# sa-filter out access-list &lt;acl-name&gt;</t>
    </r>
    <r>
      <rPr>
        <sz val="11"/>
        <color rgb="FF006096"/>
        <rFont val="Roboto Condensed"/>
      </rPr>
      <t xml:space="preserve">
</t>
    </r>
  </si>
  <si>
    <r>
      <rPr>
        <sz val="11"/>
        <color rgb="FF000000"/>
        <rFont val="Calibri"/>
      </rPr>
      <t>The Multicast Source Discovery Protocol (MSDP) connects multiple PIM-SM domains, enabling RPs to share multicast source information using SA messages over TCP. It simplifies interdomain multicast routing by supporting an interdomain source tree instead of a shared tree.</t>
    </r>
  </si>
  <si>
    <r>
      <rPr>
        <sz val="11"/>
        <color rgb="FF000000"/>
        <rFont val="Calibri"/>
      </rPr>
      <t>MSDP enhances multicast scalability by enabling cross-domain source discovery while reducing configuration complexity. Features like MD5 authentication and SA filtering improve security, optimize traffic flow, and prevent unauthorized or unnecessary data processing.</t>
    </r>
  </si>
  <si>
    <r>
      <rPr>
        <sz val="11"/>
        <color rgb="FF000000"/>
        <rFont val="Calibri"/>
      </rPr>
      <t>To view the configuration change -</t>
    </r>
    <r>
      <rPr>
        <sz val="11"/>
        <color rgb="FF000000"/>
        <rFont val="Calibri"/>
      </rPr>
      <t xml:space="preserve">
</t>
    </r>
    <r>
      <rPr>
        <sz val="11"/>
        <color rgb="FF006096"/>
        <rFont val="Roboto Condensed"/>
      </rPr>
      <t>switch# show run msdp</t>
    </r>
    <r>
      <rPr>
        <sz val="11"/>
        <color rgb="FF006096"/>
        <rFont val="Roboto Condensed"/>
      </rPr>
      <t xml:space="preserve">
</t>
    </r>
  </si>
  <si>
    <t>3.3.6</t>
  </si>
  <si>
    <r>
      <rPr>
        <sz val="11"/>
        <rFont val="Calibri"/>
      </rPr>
      <t>MSDP SA Cache limit</t>
    </r>
  </si>
  <si>
    <r>
      <rPr>
        <sz val="11"/>
        <color rgb="FF000000"/>
        <rFont val="Calibri"/>
      </rPr>
      <t>Configuration to enable MSDP SA cached limit -</t>
    </r>
    <r>
      <rPr>
        <sz val="11"/>
        <color rgb="FF000000"/>
        <rFont val="Calibri"/>
      </rPr>
      <t xml:space="preserve">
</t>
    </r>
    <r>
      <rPr>
        <sz val="11"/>
        <color rgb="FF006096"/>
        <rFont val="Roboto Condensed"/>
      </rPr>
      <t>switch(config)#router msdp</t>
    </r>
    <r>
      <rPr>
        <sz val="11"/>
        <color rgb="FF006096"/>
        <rFont val="Roboto Condensed"/>
      </rPr>
      <t xml:space="preserve">
</t>
    </r>
    <r>
      <rPr>
        <sz val="11"/>
        <color rgb="FF006096"/>
        <rFont val="Roboto Condensed"/>
      </rPr>
      <t>switch(config-msdp)#ip msdp peer &lt;peer-address&gt;</t>
    </r>
    <r>
      <rPr>
        <sz val="11"/>
        <color rgb="FF006096"/>
        <rFont val="Roboto Condensed"/>
      </rPr>
      <t xml:space="preserve">
</t>
    </r>
    <r>
      <rPr>
        <sz val="11"/>
        <color rgb="FF006096"/>
        <rFont val="Roboto Condensed"/>
      </rPr>
      <t>switch(config-msdp)#sa-limit &lt;value&gt;</t>
    </r>
    <r>
      <rPr>
        <sz val="11"/>
        <color rgb="FF006096"/>
        <rFont val="Roboto Condensed"/>
      </rPr>
      <t xml:space="preserve">
</t>
    </r>
  </si>
  <si>
    <r>
      <rPr>
        <sz val="11"/>
        <color rgb="FF000000"/>
        <rFont val="Calibri"/>
      </rPr>
      <t>By default, the MSDP SA has no limit configured per peer. All (S, G) entries within the system capacities are allowed. If there is a reboot or HA switchover, the (S, G) cache allocation occurs based on first come first served basis. The (S, G) entries are allocated until they reach the system capacity or peer limit based on whichever is reached first and new sets of (S, G) requests are discarded.</t>
    </r>
  </si>
  <si>
    <r>
      <rPr>
        <sz val="11"/>
        <color rgb="FF000000"/>
        <rFont val="Calibri"/>
      </rPr>
      <t>Configuring the MSDP SA cache limit mitigates the risk of denial-of-service (DoS) attacks by restricting excessive multicast source entries.It prevents attackers from overwhelming the system with excessive SA messages, preserving network stability.Proper limits ensure resilience against DoS threats while maintaining reliable multicast traffic handling.</t>
    </r>
  </si>
  <si>
    <t>3.3.7</t>
  </si>
  <si>
    <r>
      <rPr>
        <sz val="11"/>
        <rFont val="Calibri"/>
      </rPr>
      <t>Multicast Boundary ACL</t>
    </r>
  </si>
  <si>
    <r>
      <rPr>
        <sz val="11"/>
        <color rgb="FF000000"/>
        <rFont val="Calibri"/>
      </rPr>
      <t>The boundary ACL example shown below creates a boundary where group address in 239.0.0.0/8 is denied and all other group addresses in 224.0.0.0/4  are permitted. Since the source address is any, it matches (*,G) traffic. The boundary will be applied in both in and outbound directions.</t>
    </r>
    <r>
      <rPr>
        <sz val="11"/>
        <color rgb="FF000000"/>
        <rFont val="Calibri"/>
      </rPr>
      <t xml:space="preserve">
</t>
    </r>
    <r>
      <rPr>
        <sz val="11"/>
        <color rgb="FF006096"/>
        <rFont val="Roboto Condensed"/>
      </rPr>
      <t>access-list ip bound</t>
    </r>
    <r>
      <rPr>
        <sz val="11"/>
        <color rgb="FF006096"/>
        <rFont val="Roboto Condensed"/>
      </rPr>
      <t xml:space="preserve">
</t>
    </r>
    <r>
      <rPr>
        <sz val="11"/>
        <color rgb="FF006096"/>
        <rFont val="Roboto Condensed"/>
      </rPr>
      <t xml:space="preserve">    10 deny any any 239.0.0.0/255.0.0.0</t>
    </r>
    <r>
      <rPr>
        <sz val="11"/>
        <color rgb="FF006096"/>
        <rFont val="Roboto Condensed"/>
      </rPr>
      <t xml:space="preserve">
</t>
    </r>
    <r>
      <rPr>
        <sz val="11"/>
        <color rgb="FF006096"/>
        <rFont val="Roboto Condensed"/>
      </rPr>
      <t xml:space="preserve">    20 permit any any 224.0.0.0/240.0.0.0</t>
    </r>
    <r>
      <rPr>
        <sz val="11"/>
        <color rgb="FF006096"/>
        <rFont val="Roboto Condensed"/>
      </rPr>
      <t xml:space="preserve">
</t>
    </r>
    <r>
      <rPr>
        <sz val="11"/>
        <color rgb="FF006096"/>
        <rFont val="Roboto Condensed"/>
      </rPr>
      <t>interface lag 1</t>
    </r>
    <r>
      <rPr>
        <sz val="11"/>
        <color rgb="FF006096"/>
        <rFont val="Roboto Condensed"/>
      </rPr>
      <t xml:space="preserve">
</t>
    </r>
    <r>
      <rPr>
        <sz val="11"/>
        <color rgb="FF006096"/>
        <rFont val="Roboto Condensed"/>
      </rPr>
      <t xml:space="preserve">    ip address 40.1.1.1/24</t>
    </r>
    <r>
      <rPr>
        <sz val="11"/>
        <color rgb="FF006096"/>
        <rFont val="Roboto Condensed"/>
      </rPr>
      <t xml:space="preserve">
</t>
    </r>
    <r>
      <rPr>
        <sz val="11"/>
        <color rgb="FF006096"/>
        <rFont val="Roboto Condensed"/>
      </rPr>
      <t xml:space="preserve">    ip pim-sparse enable</t>
    </r>
    <r>
      <rPr>
        <sz val="11"/>
        <color rgb="FF006096"/>
        <rFont val="Roboto Condensed"/>
      </rPr>
      <t xml:space="preserve">
</t>
    </r>
    <r>
      <rPr>
        <sz val="11"/>
        <color rgb="FF006096"/>
        <rFont val="Roboto Condensed"/>
      </rPr>
      <t xml:space="preserve">    ip multicast boundary access-list bound</t>
    </r>
    <r>
      <rPr>
        <sz val="11"/>
        <color rgb="FF006096"/>
        <rFont val="Roboto Condensed"/>
      </rPr>
      <t xml:space="preserve">
</t>
    </r>
  </si>
  <si>
    <r>
      <rPr>
        <sz val="11"/>
        <color rgb="FF000000"/>
        <rFont val="Calibri"/>
      </rPr>
      <t>A multicast boundary ACL (Access Control List) is a configuration mechanism that filters multicast traffic at specified interfaces to control the routing of multicast packets. This feature works on Point-to-Point links, including ROP/L3 LAG or Point-to-Point SVI, and can manage both multicast data and control packets, such as IGMP joins and PIM join/prune messages. The ACL rules can match multicast group entries (*,G) and use subnet masks to define address ranges, supporting IP, IGMP, and PIM protocols. While MSDP (Multicast Source Discovery Protocol) continues to forward source announcements (SA messages) across boundaries regardless of ACL configurations, multicast boundary ACLs play a crucial role in defining which multicast traffic is permitted or denied between different domains. The feature is IPv4-specific and does not support Anycast RP with MSDP mesh groups across boundaries. For filtering PIM bootstrap messages, a separate pim bsr-boundary configuration is required</t>
    </r>
  </si>
  <si>
    <r>
      <rPr>
        <sz val="11"/>
        <color rgb="FF000000"/>
        <rFont val="Calibri"/>
      </rPr>
      <t>Configuring multicast boundary ACLs has a significant impact on network performance, security, and traffic management. By applying filters in both inbound and outbound directions, the feature ensures that only authorized multicast traffic crosses domain boundaries, reducing the likelihood of network overload or disruptions caused by excessive or misrouted multicast packets. It also enhances security by isolating multicast domains, preventing unauthorized traffic from infiltrating sensitive areas of the network.</t>
    </r>
  </si>
  <si>
    <r>
      <rPr>
        <sz val="11"/>
        <color rgb="FF000000"/>
        <rFont val="Calibri"/>
      </rPr>
      <t>To view the configuration change -</t>
    </r>
    <r>
      <rPr>
        <sz val="11"/>
        <color rgb="FF000000"/>
        <rFont val="Calibri"/>
      </rPr>
      <t xml:space="preserve">
</t>
    </r>
    <r>
      <rPr>
        <sz val="11"/>
        <color rgb="FF006096"/>
        <rFont val="Roboto Condensed"/>
      </rPr>
      <t>switch# show run</t>
    </r>
    <r>
      <rPr>
        <sz val="11"/>
        <color rgb="FF006096"/>
        <rFont val="Roboto Condensed"/>
      </rPr>
      <t xml:space="preserve">
</t>
    </r>
  </si>
  <si>
    <t>3.3.8</t>
  </si>
  <si>
    <r>
      <rPr>
        <sz val="11"/>
        <rFont val="Calibri"/>
      </rPr>
      <t>Multicast BSR Boundary</t>
    </r>
  </si>
  <si>
    <r>
      <rPr>
        <sz val="11"/>
        <color rgb="FF000000"/>
        <rFont val="Calibri"/>
      </rPr>
      <t>Configuration to enable Multicast BSR Boundary -</t>
    </r>
    <r>
      <rPr>
        <sz val="11"/>
        <color rgb="FF000000"/>
        <rFont val="Calibri"/>
      </rPr>
      <t xml:space="preserve">
</t>
    </r>
    <r>
      <rPr>
        <sz val="11"/>
        <color rgb="FF006096"/>
        <rFont val="Roboto Condensed"/>
      </rPr>
      <t>switch(config)# interface &lt;ID&gt;</t>
    </r>
    <r>
      <rPr>
        <sz val="11"/>
        <color rgb="FF006096"/>
        <rFont val="Roboto Condensed"/>
      </rPr>
      <t xml:space="preserve">
</t>
    </r>
    <r>
      <rPr>
        <sz val="11"/>
        <color rgb="FF006096"/>
        <rFont val="Roboto Condensed"/>
      </rPr>
      <t>switch(config-int)# ip pim-sparse bsr-boundary</t>
    </r>
    <r>
      <rPr>
        <sz val="11"/>
        <color rgb="FF006096"/>
        <rFont val="Roboto Condensed"/>
      </rPr>
      <t xml:space="preserve">
</t>
    </r>
  </si>
  <si>
    <r>
      <rPr>
        <sz val="11"/>
        <color rgb="FF000000"/>
        <rFont val="Calibri"/>
      </rPr>
      <t>PIM Bootstrap messages (BSMs) play a crucial role in electing a Rendezvous Point (RP) for multicast routing within a domain. However, exchanging these messages across different multicast domains is undesirable, as it can result in the unintended election of an RP in a domain where it does not belong, disrupting multicast operations. To address this, the bsr-boundary configuration can be applied to boundary interfaces, ensuring that PIM BSMs originating from external domains are dropped and that internally generated BSMs are confined to their domain.</t>
    </r>
  </si>
  <si>
    <r>
      <rPr>
        <sz val="11"/>
        <color rgb="FF000000"/>
        <rFont val="Calibri"/>
      </rPr>
      <t>Implementing the bsr-boundary configuration has a significant impact on maintaining the stability and efficiency of multicast routing. It prevents RP election conflicts across domains, ensuring that each multicast domain operates independently and without disruption.</t>
    </r>
  </si>
  <si>
    <r>
      <rPr>
        <sz val="11"/>
        <color rgb="FF000000"/>
        <rFont val="Calibri"/>
      </rPr>
      <t>To view the configuration change in the interface -</t>
    </r>
    <r>
      <rPr>
        <sz val="11"/>
        <color rgb="FF000000"/>
        <rFont val="Calibri"/>
      </rPr>
      <t xml:space="preserve">
</t>
    </r>
    <r>
      <rPr>
        <sz val="11"/>
        <color rgb="FF006096"/>
        <rFont val="Roboto Condensed"/>
      </rPr>
      <t>switch# show run interface</t>
    </r>
    <r>
      <rPr>
        <sz val="11"/>
        <color rgb="FF006096"/>
        <rFont val="Roboto Condensed"/>
      </rPr>
      <t xml:space="preserve">
</t>
    </r>
  </si>
  <si>
    <t>Protocol</t>
  </si>
  <si>
    <t>3.4</t>
  </si>
  <si>
    <r>
      <rPr>
        <sz val="11"/>
        <rFont val="Calibri"/>
      </rPr>
      <t>IP Source Lockdown</t>
    </r>
  </si>
  <si>
    <r>
      <rPr>
        <sz val="11"/>
        <color rgb="FF000000"/>
        <rFont val="Calibri"/>
      </rPr>
      <t>To enable IP source lockdown resource extended on the device (supports dynamically sharing hardwareresources of IP source lockdown with other features) -</t>
    </r>
    <r>
      <rPr>
        <sz val="11"/>
        <color rgb="FF000000"/>
        <rFont val="Calibri"/>
      </rPr>
      <t xml:space="preserve">
</t>
    </r>
    <r>
      <rPr>
        <sz val="11"/>
        <color rgb="FF006096"/>
        <rFont val="Roboto Condensed"/>
      </rPr>
      <t>switch(config)# ip source-lockdown resource-extended</t>
    </r>
    <r>
      <rPr>
        <sz val="11"/>
        <color rgb="FF006096"/>
        <rFont val="Roboto Condensed"/>
      </rPr>
      <t xml:space="preserve">
</t>
    </r>
    <r>
      <rPr>
        <sz val="11"/>
        <color rgb="FF000000"/>
        <rFont val="Calibri"/>
      </rPr>
      <t xml:space="preserve">
</t>
    </r>
    <r>
      <rPr>
        <sz val="11"/>
        <color rgb="FF000000"/>
        <rFont val="Calibri"/>
      </rPr>
      <t>To enable IPv4/IPv6 source lockdown for all VLANs on the selected interface (port) -</t>
    </r>
    <r>
      <rPr>
        <sz val="11"/>
        <color rgb="FF000000"/>
        <rFont val="Calibri"/>
      </rPr>
      <t xml:space="preserve">
</t>
    </r>
    <r>
      <rPr>
        <sz val="11"/>
        <color rgb="FF006096"/>
        <rFont val="Roboto Condensed"/>
      </rPr>
      <t>switch(config)# interface &lt;interface-id&gt;</t>
    </r>
    <r>
      <rPr>
        <sz val="11"/>
        <color rgb="FF006096"/>
        <rFont val="Roboto Condensed"/>
      </rPr>
      <t xml:space="preserve">
</t>
    </r>
    <r>
      <rPr>
        <sz val="11"/>
        <color rgb="FF006096"/>
        <rFont val="Roboto Condensed"/>
      </rPr>
      <t>switch(config-if)# ipv4 source-lockdown</t>
    </r>
    <r>
      <rPr>
        <sz val="11"/>
        <color rgb="FF006096"/>
        <rFont val="Roboto Condensed"/>
      </rPr>
      <t xml:space="preserve">
</t>
    </r>
    <r>
      <rPr>
        <sz val="11"/>
        <color rgb="FF006096"/>
        <rFont val="Roboto Condensed"/>
      </rPr>
      <t>switch(config-if)# ipv6 source-lockdown</t>
    </r>
    <r>
      <rPr>
        <sz val="11"/>
        <color rgb="FF006096"/>
        <rFont val="Roboto Condensed"/>
      </rPr>
      <t xml:space="preserve">
</t>
    </r>
    <r>
      <rPr>
        <sz val="11"/>
        <color rgb="FF000000"/>
        <rFont val="Calibri"/>
      </rPr>
      <t xml:space="preserve">
</t>
    </r>
    <r>
      <rPr>
        <sz val="11"/>
        <color rgb="FF000000"/>
        <rFont val="Calibri"/>
      </rPr>
      <t>To add static IPv4/IPv6 client source binding information to the switch IPv4/IPv6 binding database -</t>
    </r>
    <r>
      <rPr>
        <sz val="11"/>
        <color rgb="FF000000"/>
        <rFont val="Calibri"/>
      </rPr>
      <t xml:space="preserve">
</t>
    </r>
    <r>
      <rPr>
        <sz val="11"/>
        <color rgb="FF006096"/>
        <rFont val="Roboto Condensed"/>
      </rPr>
      <t>Ipv4 source-binding &lt;VLAN-ID&gt; &lt;IPV4-ADDR&gt; &lt;MAC-ADDR&gt; &lt;IFNAME&gt;</t>
    </r>
    <r>
      <rPr>
        <sz val="11"/>
        <color rgb="FF006096"/>
        <rFont val="Roboto Condensed"/>
      </rPr>
      <t xml:space="preserve">
</t>
    </r>
    <r>
      <rPr>
        <sz val="11"/>
        <color rgb="FF006096"/>
        <rFont val="Roboto Condensed"/>
      </rPr>
      <t>ipv6 source-binding &lt;VLAN-ID&gt; &lt;IPV6-ADDR&gt; &lt;MAC-ADDR&gt; &lt;IFNAME&gt;</t>
    </r>
    <r>
      <rPr>
        <sz val="11"/>
        <color rgb="FF006096"/>
        <rFont val="Roboto Condensed"/>
      </rPr>
      <t xml:space="preserve">
</t>
    </r>
  </si>
  <si>
    <r>
      <rPr>
        <sz val="11"/>
        <color rgb="FF000000"/>
        <rFont val="Calibri"/>
      </rPr>
      <t>IP source lockdown provides added security by preventing IP source address spoofing on a per-portbasis. Every packet is inspected for this purpose in hardware. When IP source lockdown is enabled, IPtraffic received on an interface (port) is forwarded only if the VLAN, IP address, MAC address, andinterface (port) match the IP binding database entry.To use IP source lockdown, the IP binding database must be populated. The binding database isdynamically populated by DHCP snooping that learns and saves the binding information. Alternatively,the IP binding database can be statically populated with the iP source-binding command.</t>
    </r>
  </si>
  <si>
    <r>
      <rPr>
        <sz val="11"/>
        <color rgb="FF000000"/>
        <rFont val="Calibri"/>
      </rPr>
      <t>By implementing IP Source Lockdown, organizations can significantly reduce vulnerabilities to man-in-the-middle attacks, unauthorized device access, and network disruptions. This improves overall network integrity, enhances compliance with security policies, and ensures reliable and secure connectivity for critical business operations.</t>
    </r>
  </si>
  <si>
    <r>
      <rPr>
        <sz val="11"/>
        <color rgb="FF000000"/>
        <rFont val="Calibri"/>
      </rPr>
      <t>To view the IPv4 source lockdown information -</t>
    </r>
    <r>
      <rPr>
        <sz val="11"/>
        <color rgb="FF000000"/>
        <rFont val="Calibri"/>
      </rPr>
      <t xml:space="preserve">
</t>
    </r>
    <r>
      <rPr>
        <sz val="11"/>
        <color rgb="FF006096"/>
        <rFont val="Roboto Condensed"/>
      </rPr>
      <t xml:space="preserve">show ipv4 source-lockdown [binding [interface &lt;IFNAME&gt; | ip &lt;IPV4-ADDR&gt; | mac &lt;MAC-ADDR&gt;| vlan &lt;VLAN-ID&gt;] | interface &lt;IFNAME&gt;] </t>
    </r>
    <r>
      <rPr>
        <sz val="11"/>
        <color rgb="FF006096"/>
        <rFont val="Roboto Condensed"/>
      </rPr>
      <t xml:space="preserve">
</t>
    </r>
    <r>
      <rPr>
        <sz val="11"/>
        <color rgb="FF000000"/>
        <rFont val="Calibri"/>
      </rPr>
      <t xml:space="preserve">
</t>
    </r>
    <r>
      <rPr>
        <sz val="11"/>
        <color rgb="FF000000"/>
        <rFont val="Calibri"/>
      </rPr>
      <t>Following command shows all IPv4 static source binding information irrespective of source lockdown configuration -</t>
    </r>
    <r>
      <rPr>
        <sz val="11"/>
        <color rgb="FF000000"/>
        <rFont val="Calibri"/>
      </rPr>
      <t xml:space="preserve">
</t>
    </r>
    <r>
      <rPr>
        <sz val="11"/>
        <color rgb="FF006096"/>
        <rFont val="Roboto Condensed"/>
      </rPr>
      <t>show ipv4 source-binding</t>
    </r>
    <r>
      <rPr>
        <sz val="11"/>
        <color rgb="FF006096"/>
        <rFont val="Roboto Condensed"/>
      </rPr>
      <t xml:space="preserve">
</t>
    </r>
    <r>
      <rPr>
        <sz val="11"/>
        <color rgb="FF000000"/>
        <rFont val="Calibri"/>
      </rPr>
      <t xml:space="preserve">
</t>
    </r>
    <r>
      <rPr>
        <sz val="11"/>
        <color rgb="FF000000"/>
        <rFont val="Calibri"/>
      </rPr>
      <t>To view the IPv6 source lockdown information -</t>
    </r>
    <r>
      <rPr>
        <sz val="11"/>
        <color rgb="FF000000"/>
        <rFont val="Calibri"/>
      </rPr>
      <t xml:space="preserve">
</t>
    </r>
    <r>
      <rPr>
        <sz val="11"/>
        <color rgb="FF006096"/>
        <rFont val="Roboto Condensed"/>
      </rPr>
      <t>show ipv6 source-lockdown [binding [interface &lt;IFNAME&gt; | ip &lt;IPV6-ADDR&gt; | mac &lt;MAC-ADDR&gt;| vlan &lt;VLAN-ID&gt;] | interface &lt;IFNAME&gt;]</t>
    </r>
    <r>
      <rPr>
        <sz val="11"/>
        <color rgb="FF006096"/>
        <rFont val="Roboto Condensed"/>
      </rPr>
      <t xml:space="preserve">
</t>
    </r>
    <r>
      <rPr>
        <sz val="11"/>
        <color rgb="FF000000"/>
        <rFont val="Calibri"/>
      </rPr>
      <t xml:space="preserve">
</t>
    </r>
    <r>
      <rPr>
        <sz val="11"/>
        <color rgb="FF000000"/>
        <rFont val="Calibri"/>
      </rPr>
      <t>Following command shows all IPv6 static source binding information irrespective of source lockdown configuration -</t>
    </r>
    <r>
      <rPr>
        <sz val="11"/>
        <color rgb="FF000000"/>
        <rFont val="Calibri"/>
      </rPr>
      <t xml:space="preserve">
</t>
    </r>
    <r>
      <rPr>
        <sz val="11"/>
        <color rgb="FF006096"/>
        <rFont val="Roboto Condensed"/>
      </rPr>
      <t>show ipv6 source-binding</t>
    </r>
    <r>
      <rPr>
        <sz val="11"/>
        <color rgb="FF006096"/>
        <rFont val="Roboto Condensed"/>
      </rPr>
      <t xml:space="preserve">
</t>
    </r>
  </si>
  <si>
    <t>3.5</t>
  </si>
  <si>
    <r>
      <rPr>
        <sz val="11"/>
        <rFont val="Calibri"/>
      </rPr>
      <t>Dynamic ARP Inspection</t>
    </r>
  </si>
  <si>
    <r>
      <rPr>
        <sz val="11"/>
        <color rgb="FF000000"/>
        <rFont val="Calibri"/>
      </rPr>
      <t>Following command enables Dynamic ARP inspection on the current VLAN, which means that ARP packets received from untrusted interfaces are discarded if they have an Invalid IP-to-MAC address binding -</t>
    </r>
    <r>
      <rPr>
        <sz val="11"/>
        <color rgb="FF000000"/>
        <rFont val="Calibri"/>
      </rPr>
      <t xml:space="preserve">
</t>
    </r>
    <r>
      <rPr>
        <sz val="11"/>
        <color rgb="FF006096"/>
        <rFont val="Roboto Condensed"/>
      </rPr>
      <t>switch(config)# vlan &lt;vlan-id&gt;</t>
    </r>
    <r>
      <rPr>
        <sz val="11"/>
        <color rgb="FF006096"/>
        <rFont val="Roboto Condensed"/>
      </rPr>
      <t xml:space="preserve">
</t>
    </r>
    <r>
      <rPr>
        <sz val="11"/>
        <color rgb="FF006096"/>
        <rFont val="Roboto Condensed"/>
      </rPr>
      <t>switch(config-vlan)# arp inspection</t>
    </r>
    <r>
      <rPr>
        <sz val="11"/>
        <color rgb="FF006096"/>
        <rFont val="Roboto Condensed"/>
      </rPr>
      <t xml:space="preserve">
</t>
    </r>
    <r>
      <rPr>
        <sz val="11"/>
        <color rgb="FF000000"/>
        <rFont val="Calibri"/>
      </rPr>
      <t xml:space="preserve">
</t>
    </r>
    <r>
      <rPr>
        <sz val="11"/>
        <color rgb="FF000000"/>
        <rFont val="Calibri"/>
      </rPr>
      <t>Configures the interface as a trusted. All interfaces are untrusted by default -</t>
    </r>
    <r>
      <rPr>
        <sz val="11"/>
        <color rgb="FF000000"/>
        <rFont val="Calibri"/>
      </rPr>
      <t xml:space="preserve">
</t>
    </r>
    <r>
      <rPr>
        <sz val="11"/>
        <color rgb="FF006096"/>
        <rFont val="Roboto Condensed"/>
      </rPr>
      <t>switch(config)# interface &lt;interface-id&gt;</t>
    </r>
    <r>
      <rPr>
        <sz val="11"/>
        <color rgb="FF006096"/>
        <rFont val="Roboto Condensed"/>
      </rPr>
      <t xml:space="preserve">
</t>
    </r>
    <r>
      <rPr>
        <sz val="11"/>
        <color rgb="FF006096"/>
        <rFont val="Roboto Condensed"/>
      </rPr>
      <t>switch(config-if)# arp inspection trust</t>
    </r>
    <r>
      <rPr>
        <sz val="11"/>
        <color rgb="FF006096"/>
        <rFont val="Roboto Condensed"/>
      </rPr>
      <t xml:space="preserve">
</t>
    </r>
    <r>
      <rPr>
        <sz val="11"/>
        <color rgb="FF000000"/>
        <rFont val="Calibri"/>
      </rPr>
      <t xml:space="preserve">
</t>
    </r>
    <r>
      <rPr>
        <sz val="11"/>
        <color rgb="FF000000"/>
        <rFont val="Calibri"/>
      </rPr>
      <t>Dynamic ARP Inspection is enforced using DHCP Snooping binding and Static IP Binding. Refer to theDHCP Snooping section for the DHCP snooping configuration. To enable the Static IP Binding use the below configuration -</t>
    </r>
    <r>
      <rPr>
        <sz val="11"/>
        <color rgb="FF000000"/>
        <rFont val="Calibri"/>
      </rPr>
      <t xml:space="preserve">
</t>
    </r>
    <r>
      <rPr>
        <sz val="11"/>
        <color rgb="FF006096"/>
        <rFont val="Roboto Condensed"/>
      </rPr>
      <t>switch(config)# vlan &lt;vlan-id&gt;</t>
    </r>
    <r>
      <rPr>
        <sz val="11"/>
        <color rgb="FF006096"/>
        <rFont val="Roboto Condensed"/>
      </rPr>
      <t xml:space="preserve">
</t>
    </r>
    <r>
      <rPr>
        <sz val="11"/>
        <color rgb="FF006096"/>
        <rFont val="Roboto Condensed"/>
      </rPr>
      <t>switch(config-vlan)# arp ipv4 &lt;IPV4_ADDR&gt; mac &lt;MAC_ADDR&gt;</t>
    </r>
    <r>
      <rPr>
        <sz val="11"/>
        <color rgb="FF006096"/>
        <rFont val="Roboto Condensed"/>
      </rPr>
      <t xml:space="preserve">
</t>
    </r>
  </si>
  <si>
    <r>
      <rPr>
        <sz val="11"/>
        <color rgb="FF000000"/>
        <rFont val="Calibri"/>
      </rPr>
      <t>Dynamic ARP Inspection (DAI) is a security feature available in AOS-CX switches that validates ARP packets on the network to prevent ARP spoofing and ARP-based man-in-the-middle attacks. It verifies ARP requests and responses against trusted sources, such as DHCP snooping and static ARP entries.</t>
    </r>
  </si>
  <si>
    <r>
      <rPr>
        <sz val="11"/>
        <color rgb="FF000000"/>
        <rFont val="Calibri"/>
      </rPr>
      <t>Implementing Dynamic ARP Inspection enhances network security by blocking malicious ARP packets and mitigating risks of ARP-based attacks. It reduces downtime caused by compromised devices and ensures reliable communication in enterprise environments. However, misconfiguration or lack of trusted entries may disrupt legitimate traffic.</t>
    </r>
  </si>
  <si>
    <r>
      <rPr>
        <sz val="11"/>
        <color rgb="FF000000"/>
        <rFont val="Calibri"/>
      </rPr>
      <t>To View the ARP Inspection configuration &amp; Statistics -</t>
    </r>
    <r>
      <rPr>
        <sz val="11"/>
        <color rgb="FF000000"/>
        <rFont val="Calibri"/>
      </rPr>
      <t xml:space="preserve">
</t>
    </r>
    <r>
      <rPr>
        <sz val="11"/>
        <color rgb="FF006096"/>
        <rFont val="Roboto Condensed"/>
      </rPr>
      <t xml:space="preserve">switch# show arp inspection [interface | vlan] </t>
    </r>
    <r>
      <rPr>
        <sz val="11"/>
        <color rgb="FF006096"/>
        <rFont val="Roboto Condensed"/>
      </rPr>
      <t xml:space="preserve">
</t>
    </r>
    <r>
      <rPr>
        <sz val="11"/>
        <color rgb="FF006096"/>
        <rFont val="Roboto Condensed"/>
      </rPr>
      <t>switch# show arp inspection statistics</t>
    </r>
    <r>
      <rPr>
        <sz val="11"/>
        <color rgb="FF006096"/>
        <rFont val="Roboto Condensed"/>
      </rPr>
      <t xml:space="preserve">
</t>
    </r>
  </si>
  <si>
    <t>3.6</t>
  </si>
  <si>
    <r>
      <rPr>
        <sz val="11"/>
        <rFont val="Calibri"/>
      </rPr>
      <t>ND Snooping</t>
    </r>
  </si>
  <si>
    <r>
      <rPr>
        <sz val="11"/>
        <color rgb="FF000000"/>
        <rFont val="Calibri"/>
      </rPr>
      <t>The following are sample VLAN configurations of globally enabled ND snooping -</t>
    </r>
    <r>
      <rPr>
        <sz val="11"/>
        <color rgb="FF000000"/>
        <rFont val="Calibri"/>
      </rPr>
      <t xml:space="preserve">
</t>
    </r>
    <r>
      <rPr>
        <sz val="11"/>
        <color rgb="FF006096"/>
        <rFont val="Roboto Condensed"/>
      </rPr>
      <t>switch(config)# nd-snooping</t>
    </r>
    <r>
      <rPr>
        <sz val="11"/>
        <color rgb="FF006096"/>
        <rFont val="Roboto Condensed"/>
      </rPr>
      <t xml:space="preserve">
</t>
    </r>
    <r>
      <rPr>
        <sz val="11"/>
        <color rgb="FF006096"/>
        <rFont val="Roboto Condensed"/>
      </rPr>
      <t>switch(config)# vlan &lt;vlan-id&gt;</t>
    </r>
    <r>
      <rPr>
        <sz val="11"/>
        <color rgb="FF006096"/>
        <rFont val="Roboto Condensed"/>
      </rPr>
      <t xml:space="preserve">
</t>
    </r>
    <r>
      <rPr>
        <sz val="11"/>
        <color rgb="FF006096"/>
        <rFont val="Roboto Condensed"/>
      </rPr>
      <t>switch(config-vlan-id)# nd-snooping</t>
    </r>
    <r>
      <rPr>
        <sz val="11"/>
        <color rgb="FF006096"/>
        <rFont val="Roboto Condensed"/>
      </rPr>
      <t xml:space="preserve">
</t>
    </r>
    <r>
      <rPr>
        <sz val="11"/>
        <color rgb="FF006096"/>
        <rFont val="Roboto Condensed"/>
      </rPr>
      <t>switch(config-vlan-id)# exit</t>
    </r>
    <r>
      <rPr>
        <sz val="11"/>
        <color rgb="FF006096"/>
        <rFont val="Roboto Condensed"/>
      </rPr>
      <t xml:space="preserve">
</t>
    </r>
    <r>
      <rPr>
        <sz val="11"/>
        <color rgb="FF006096"/>
        <rFont val="Roboto Condensed"/>
      </rPr>
      <t>switch(config)#</t>
    </r>
    <r>
      <rPr>
        <sz val="11"/>
        <color rgb="FF006096"/>
        <rFont val="Roboto Condensed"/>
      </rPr>
      <t xml:space="preserve">
</t>
    </r>
  </si>
  <si>
    <r>
      <rPr>
        <sz val="11"/>
        <color rgb="FF000000"/>
        <rFont val="Calibri"/>
      </rPr>
      <t>ND (Neighbor Discovery) Snooping is a security feature that enhances IPv6 network integrity by monitoring and validating IPv6 neighbor discovery messages. It prevents malicious activities such as ND spoofing and rogue advertisements. ND snooping drops invalid ND packets, and combined with IPv6 Source Lockdown, blocks data traffic from invalid hosts. ND snooping learns the source MAC addresses, source IPv6 addresses, input interfaces and VLANs of incoming ND messages and data packets to build IP binding entries.ND snooping drops ND packets for the following reasons:</t>
    </r>
    <r>
      <rPr>
        <sz val="11"/>
        <color rgb="FF000000"/>
        <rFont val="Calibri"/>
      </rPr>
      <t xml:space="preserve">
</t>
    </r>
    <r>
      <rPr>
        <sz val="11"/>
        <color rgb="FF000000"/>
        <rFont val="Calibri"/>
      </rPr>
      <t>- If the Ethernet source MAC address does not match the address in the ICMPv6 Target link layer address field of the ND packet.</t>
    </r>
    <r>
      <rPr>
        <sz val="11"/>
        <color rgb="FF000000"/>
        <rFont val="Calibri"/>
      </rPr>
      <t xml:space="preserve">
</t>
    </r>
    <r>
      <rPr>
        <sz val="11"/>
        <color rgb="FF000000"/>
        <rFont val="Calibri"/>
      </rPr>
      <t>- If the global IPv6 address in the source address field does not match the ND snooping prefix filter table.</t>
    </r>
    <r>
      <rPr>
        <sz val="11"/>
        <color rgb="FF000000"/>
        <rFont val="Calibri"/>
      </rPr>
      <t xml:space="preserve">
</t>
    </r>
    <r>
      <rPr>
        <sz val="11"/>
        <color rgb="FF000000"/>
        <rFont val="Calibri"/>
      </rPr>
      <t>- If the global IPv6 address or the link-local IPv6 address in the source IP address field does not matchthe ND snooping binding table.</t>
    </r>
  </si>
  <si>
    <r>
      <rPr>
        <sz val="11"/>
        <color rgb="FF000000"/>
        <rFont val="Calibri"/>
      </rPr>
      <t>ND Snooping improves network security by mitigating IPv6-based attacks, enhances device discovery accuracy, and ensures reliable communication between endpoints in IPv6 environments.</t>
    </r>
  </si>
  <si>
    <r>
      <rPr>
        <sz val="11"/>
        <color rgb="FF000000"/>
        <rFont val="Calibri"/>
      </rPr>
      <t>To view the ND snooping configuration -</t>
    </r>
    <r>
      <rPr>
        <sz val="11"/>
        <color rgb="FF000000"/>
        <rFont val="Calibri"/>
      </rPr>
      <t xml:space="preserve">
</t>
    </r>
    <r>
      <rPr>
        <sz val="11"/>
        <color rgb="FF006096"/>
        <rFont val="Roboto Condensed"/>
      </rPr>
      <t>switch # show nd-snooping</t>
    </r>
    <r>
      <rPr>
        <sz val="11"/>
        <color rgb="FF006096"/>
        <rFont val="Roboto Condensed"/>
      </rPr>
      <t xml:space="preserve">
</t>
    </r>
  </si>
  <si>
    <t>3.7</t>
  </si>
  <si>
    <r>
      <rPr>
        <sz val="11"/>
        <rFont val="Calibri"/>
      </rPr>
      <t>RA Guard</t>
    </r>
  </si>
  <si>
    <r>
      <rPr>
        <sz val="11"/>
        <color rgb="FF000000"/>
        <rFont val="Calibri"/>
      </rPr>
      <t>This command enables Routing Advertisement (RA) guard on the selected VLAN. When enabled, ingressRouting Advertisement (RA) packets on the selected VLAN are blocked on untrusted ports. The packets are forwarded when received on trusted ports -</t>
    </r>
    <r>
      <rPr>
        <sz val="11"/>
        <color rgb="FF000000"/>
        <rFont val="Calibri"/>
      </rPr>
      <t xml:space="preserve">
</t>
    </r>
    <r>
      <rPr>
        <sz val="11"/>
        <color rgb="FF006096"/>
        <rFont val="Roboto Condensed"/>
      </rPr>
      <t>switch(config)# nd-snooping enable</t>
    </r>
    <r>
      <rPr>
        <sz val="11"/>
        <color rgb="FF006096"/>
        <rFont val="Roboto Condensed"/>
      </rPr>
      <t xml:space="preserve">
</t>
    </r>
    <r>
      <rPr>
        <sz val="11"/>
        <color rgb="FF006096"/>
        <rFont val="Roboto Condensed"/>
      </rPr>
      <t>switch(config)# vlan &lt;id&gt;</t>
    </r>
    <r>
      <rPr>
        <sz val="11"/>
        <color rgb="FF006096"/>
        <rFont val="Roboto Condensed"/>
      </rPr>
      <t xml:space="preserve">
</t>
    </r>
    <r>
      <rPr>
        <sz val="11"/>
        <color rgb="FF006096"/>
        <rFont val="Roboto Condensed"/>
      </rPr>
      <t>switch(config-vlan-id)# nd-snooping ra-guard</t>
    </r>
    <r>
      <rPr>
        <sz val="11"/>
        <color rgb="FF006096"/>
        <rFont val="Roboto Condensed"/>
      </rPr>
      <t xml:space="preserve">
</t>
    </r>
    <r>
      <rPr>
        <sz val="11"/>
        <color rgb="FF006096"/>
        <rFont val="Roboto Condensed"/>
      </rPr>
      <t>switch(config-vlan-id)# exit</t>
    </r>
    <r>
      <rPr>
        <sz val="11"/>
        <color rgb="FF006096"/>
        <rFont val="Roboto Condensed"/>
      </rPr>
      <t xml:space="preserve">
</t>
    </r>
    <r>
      <rPr>
        <sz val="11"/>
        <color rgb="FF006096"/>
        <rFont val="Roboto Condensed"/>
      </rPr>
      <t>switch(config)#</t>
    </r>
    <r>
      <rPr>
        <sz val="11"/>
        <color rgb="FF006096"/>
        <rFont val="Roboto Condensed"/>
      </rPr>
      <t xml:space="preserve">
</t>
    </r>
    <r>
      <rPr>
        <sz val="11"/>
        <color rgb="FF000000"/>
        <rFont val="Calibri"/>
      </rPr>
      <t xml:space="preserve">
</t>
    </r>
    <r>
      <rPr>
        <sz val="11"/>
        <color rgb="FF000000"/>
        <rFont val="Calibri"/>
      </rPr>
      <t>Following commands enables RA guard policy, hence RA packets received on trusted ports are validated against a set of parameters configured on the policy and assigned to a port or VLAN -</t>
    </r>
    <r>
      <rPr>
        <sz val="11"/>
        <color rgb="FF000000"/>
        <rFont val="Calibri"/>
      </rPr>
      <t xml:space="preserve">
</t>
    </r>
    <r>
      <rPr>
        <sz val="11"/>
        <color rgb="FF006096"/>
        <rFont val="Roboto Condensed"/>
      </rPr>
      <t>switch(config)# ipv6 nd-snooping ra-guard policy &lt;POLICY-NAME&gt;</t>
    </r>
    <r>
      <rPr>
        <sz val="11"/>
        <color rgb="FF006096"/>
        <rFont val="Roboto Condensed"/>
      </rPr>
      <t xml:space="preserve">
</t>
    </r>
    <r>
      <rPr>
        <sz val="11"/>
        <color rgb="FF006096"/>
        <rFont val="Roboto Condensed"/>
      </rPr>
      <t>switch(config-raguard-policy)# hop-limit &lt;enable | minimum | maximum&gt;</t>
    </r>
    <r>
      <rPr>
        <sz val="11"/>
        <color rgb="FF006096"/>
        <rFont val="Roboto Condensed"/>
      </rPr>
      <t xml:space="preserve">
</t>
    </r>
    <r>
      <rPr>
        <sz val="11"/>
        <color rgb="FF006096"/>
        <rFont val="Roboto Condensed"/>
      </rPr>
      <t>switch(config-raguard-policy)# match &lt;access-list | prefix-list&gt;</t>
    </r>
    <r>
      <rPr>
        <sz val="11"/>
        <color rgb="FF006096"/>
        <rFont val="Roboto Condensed"/>
      </rPr>
      <t xml:space="preserve">
</t>
    </r>
    <r>
      <rPr>
        <sz val="11"/>
        <color rgb="FF006096"/>
        <rFont val="Roboto Condensed"/>
      </rPr>
      <t>switch(config-raguard-policy)# managed-config-flag &lt;on | off&gt;</t>
    </r>
    <r>
      <rPr>
        <sz val="11"/>
        <color rgb="FF006096"/>
        <rFont val="Roboto Condensed"/>
      </rPr>
      <t xml:space="preserve">
</t>
    </r>
    <r>
      <rPr>
        <sz val="11"/>
        <color rgb="FF006096"/>
        <rFont val="Roboto Condensed"/>
      </rPr>
      <t>switch(config-raguard-policy)# other-config-flag &lt;on | off&gt;</t>
    </r>
    <r>
      <rPr>
        <sz val="11"/>
        <color rgb="FF006096"/>
        <rFont val="Roboto Condensed"/>
      </rPr>
      <t xml:space="preserve">
</t>
    </r>
    <r>
      <rPr>
        <sz val="11"/>
        <color rgb="FF006096"/>
        <rFont val="Roboto Condensed"/>
      </rPr>
      <t>switch(config-raguard-policy)# router-preference &lt;high | medium | low&gt;</t>
    </r>
    <r>
      <rPr>
        <sz val="11"/>
        <color rgb="FF006096"/>
        <rFont val="Roboto Condensed"/>
      </rPr>
      <t xml:space="preserve">
</t>
    </r>
    <r>
      <rPr>
        <sz val="11"/>
        <color rgb="FF006096"/>
        <rFont val="Roboto Condensed"/>
      </rPr>
      <t>switch(config-raguard-policy)# exit</t>
    </r>
    <r>
      <rPr>
        <sz val="11"/>
        <color rgb="FF006096"/>
        <rFont val="Roboto Condensed"/>
      </rPr>
      <t xml:space="preserve">
</t>
    </r>
    <r>
      <rPr>
        <sz val="11"/>
        <color rgb="FF006096"/>
        <rFont val="Roboto Condensed"/>
      </rPr>
      <t>switch(config)# vlan &lt;id&gt;</t>
    </r>
    <r>
      <rPr>
        <sz val="11"/>
        <color rgb="FF006096"/>
        <rFont val="Roboto Condensed"/>
      </rPr>
      <t xml:space="preserve">
</t>
    </r>
    <r>
      <rPr>
        <sz val="11"/>
        <color rgb="FF006096"/>
        <rFont val="Roboto Condensed"/>
      </rPr>
      <t>switch(config-vlan-id)# nd-snooping ra-guard attach-policy POLICY_NAME</t>
    </r>
    <r>
      <rPr>
        <sz val="11"/>
        <color rgb="FF006096"/>
        <rFont val="Roboto Condensed"/>
      </rPr>
      <t xml:space="preserve">
</t>
    </r>
  </si>
  <si>
    <r>
      <rPr>
        <sz val="11"/>
        <color rgb="FF000000"/>
        <rFont val="Calibri"/>
      </rPr>
      <t>RA (Router Advertisement) Guard is a security feature in AOS-CX switches that monitors and filters IPv6 Router Advertisement messages, allowing only authorized RAs to propagate. It helps prevent rogue or malicious routers from disrupting network operations.When RA guard policy is enabled (with ipv6 nd-snooping ra-guard policy), RA packets received ontrusted ports are validated against a set of parameters configured on the policy and assigned to a portor VLAN. RA Guard policy options include:</t>
    </r>
    <r>
      <rPr>
        <sz val="11"/>
        <color rgb="FF000000"/>
        <rFont val="Calibri"/>
      </rPr>
      <t xml:space="preserve">
</t>
    </r>
    <r>
      <rPr>
        <sz val="11"/>
        <color rgb="FF000000"/>
        <rFont val="Calibri"/>
      </rPr>
      <t>- Hop Limit</t>
    </r>
    <r>
      <rPr>
        <sz val="11"/>
        <color rgb="FF000000"/>
        <rFont val="Calibri"/>
      </rPr>
      <t xml:space="preserve">
</t>
    </r>
    <r>
      <rPr>
        <sz val="11"/>
        <color rgb="FF000000"/>
        <rFont val="Calibri"/>
      </rPr>
      <t>- Managed Config Flag</t>
    </r>
    <r>
      <rPr>
        <sz val="11"/>
        <color rgb="FF000000"/>
        <rFont val="Calibri"/>
      </rPr>
      <t xml:space="preserve">
</t>
    </r>
    <r>
      <rPr>
        <sz val="11"/>
        <color rgb="FF000000"/>
        <rFont val="Calibri"/>
      </rPr>
      <t>- Other Config Flag</t>
    </r>
    <r>
      <rPr>
        <sz val="11"/>
        <color rgb="FF000000"/>
        <rFont val="Calibri"/>
      </rPr>
      <t xml:space="preserve">
</t>
    </r>
    <r>
      <rPr>
        <sz val="11"/>
        <color rgb="FF000000"/>
        <rFont val="Calibri"/>
      </rPr>
      <t>- Router Preference</t>
    </r>
    <r>
      <rPr>
        <sz val="11"/>
        <color rgb="FF000000"/>
        <rFont val="Calibri"/>
      </rPr>
      <t xml:space="preserve">
</t>
    </r>
    <r>
      <rPr>
        <sz val="11"/>
        <color rgb="FF000000"/>
        <rFont val="Calibri"/>
      </rPr>
      <t>- ACL</t>
    </r>
    <r>
      <rPr>
        <sz val="11"/>
        <color rgb="FF000000"/>
        <rFont val="Calibri"/>
      </rPr>
      <t xml:space="preserve">
</t>
    </r>
    <r>
      <rPr>
        <sz val="11"/>
        <color rgb="FF000000"/>
        <rFont val="Calibri"/>
      </rPr>
      <t>- Advertised Prefix Lists</t>
    </r>
  </si>
  <si>
    <r>
      <rPr>
        <sz val="11"/>
        <color rgb="FF000000"/>
        <rFont val="Calibri"/>
      </rPr>
      <t>By deploying RA Guard, network administrators can prevent unauthorized devices from acting as routers, reducing the risk of network disruptions and enhancing overall IPv6 network stability, security, and performance.</t>
    </r>
  </si>
  <si>
    <r>
      <rPr>
        <sz val="11"/>
        <color rgb="FF000000"/>
        <rFont val="Calibri"/>
      </rPr>
      <t>To view the RA guard configuration -</t>
    </r>
    <r>
      <rPr>
        <sz val="11"/>
        <color rgb="FF000000"/>
        <rFont val="Calibri"/>
      </rPr>
      <t xml:space="preserve">
</t>
    </r>
    <r>
      <rPr>
        <sz val="11"/>
        <color rgb="FF006096"/>
        <rFont val="Roboto Condensed"/>
      </rPr>
      <t>switch# show nd-snooping ra-guard interface &lt;interface-id&gt;</t>
    </r>
    <r>
      <rPr>
        <sz val="11"/>
        <color rgb="FF006096"/>
        <rFont val="Roboto Condensed"/>
      </rPr>
      <t xml:space="preserve">
</t>
    </r>
  </si>
  <si>
    <t>3.8</t>
  </si>
  <si>
    <r>
      <rPr>
        <sz val="11"/>
        <rFont val="Calibri"/>
      </rPr>
      <t>IPv6 Destination Guard</t>
    </r>
  </si>
  <si>
    <r>
      <rPr>
        <sz val="11"/>
        <color rgb="FF000000"/>
        <rFont val="Calibri"/>
      </rPr>
      <t>Configuring IPV6 Destination Guard on a VLAN -</t>
    </r>
    <r>
      <rPr>
        <sz val="11"/>
        <color rgb="FF000000"/>
        <rFont val="Calibri"/>
      </rPr>
      <t xml:space="preserve">
</t>
    </r>
    <r>
      <rPr>
        <sz val="11"/>
        <color rgb="FF006096"/>
        <rFont val="Roboto Condensed"/>
      </rPr>
      <t>switch(config)# vlan &lt;id&gt;</t>
    </r>
    <r>
      <rPr>
        <sz val="11"/>
        <color rgb="FF006096"/>
        <rFont val="Roboto Condensed"/>
      </rPr>
      <t xml:space="preserve">
</t>
    </r>
    <r>
      <rPr>
        <sz val="11"/>
        <color rgb="FF006096"/>
        <rFont val="Roboto Condensed"/>
      </rPr>
      <t>switch(config-vlan-&lt;id&gt;)# ipv6 destination-guard</t>
    </r>
    <r>
      <rPr>
        <sz val="11"/>
        <color rgb="FF006096"/>
        <rFont val="Roboto Condensed"/>
      </rPr>
      <t xml:space="preserve">
</t>
    </r>
  </si>
  <si>
    <r>
      <rPr>
        <sz val="11"/>
        <color rgb="FF000000"/>
        <rFont val="Calibri"/>
      </rPr>
      <t>The IPv6 Destination Guard feature in AOS-CX switches provides security by validating IPv6 traffic against a known database of allowed destinations. It ensures only authorized destination IP addresses are reachable, mitigating risks of unauthorized access or malicious activity within the network.This feature requires the binding table to be populated with the help of DHCPv6 snooping, ND snooping, or static-ip-bindings. Destination guard enables the destination address based filtering of IPv6 traffic andblocks the Neighbor Discovery (ND) protocol resolution for destination addresses that are not found inthe binding table.</t>
    </r>
  </si>
  <si>
    <r>
      <rPr>
        <sz val="11"/>
        <color rgb="FF000000"/>
        <rFont val="Calibri"/>
      </rPr>
      <t>Implementing IPv6 Destination Guard enhances network security by mitigating threats like IPv6 address spoofing and unauthorized data exfiltration. It contributes to a robust, reliable, and secure network environment by ensuring only legitimate IPv6 destinations are accessible.</t>
    </r>
  </si>
  <si>
    <r>
      <rPr>
        <sz val="11"/>
        <color rgb="FF000000"/>
        <rFont val="Calibri"/>
      </rPr>
      <t>This command displays ipv6 destination-guard configuration -</t>
    </r>
    <r>
      <rPr>
        <sz val="11"/>
        <color rgb="FF000000"/>
        <rFont val="Calibri"/>
      </rPr>
      <t xml:space="preserve">
</t>
    </r>
    <r>
      <rPr>
        <sz val="11"/>
        <color rgb="FF006096"/>
        <rFont val="Roboto Condensed"/>
      </rPr>
      <t>switch# show ipv6 destination-guard</t>
    </r>
    <r>
      <rPr>
        <sz val="11"/>
        <color rgb="FF006096"/>
        <rFont val="Roboto Condensed"/>
      </rPr>
      <t xml:space="preserve">
</t>
    </r>
  </si>
  <si>
    <t>COPP Policing</t>
  </si>
  <si>
    <t>4.1.1</t>
  </si>
  <si>
    <r>
      <rPr>
        <sz val="11"/>
        <rFont val="Calibri"/>
      </rPr>
      <t>Control Plane Policing</t>
    </r>
  </si>
  <si>
    <r>
      <rPr>
        <sz val="11"/>
        <color rgb="FF000000"/>
        <rFont val="Calibri"/>
      </rPr>
      <t>Syntax:</t>
    </r>
    <r>
      <rPr>
        <sz val="11"/>
        <color rgb="FF000000"/>
        <rFont val="Calibri"/>
      </rPr>
      <t xml:space="preserve">
</t>
    </r>
    <r>
      <rPr>
        <sz val="11"/>
        <color rgb="FF006096"/>
        <rFont val="Roboto Condensed"/>
      </rPr>
      <t>switch# config</t>
    </r>
    <r>
      <rPr>
        <sz val="11"/>
        <color rgb="FF006096"/>
        <rFont val="Roboto Condensed"/>
      </rPr>
      <t xml:space="preserve">
</t>
    </r>
    <r>
      <rPr>
        <sz val="11"/>
        <color rgb="FF006096"/>
        <rFont val="Roboto Condensed"/>
      </rPr>
      <t>switch(config)# copp-policy test_1</t>
    </r>
    <r>
      <rPr>
        <sz val="11"/>
        <color rgb="FF006096"/>
        <rFont val="Roboto Condensed"/>
      </rPr>
      <t xml:space="preserve">
</t>
    </r>
    <r>
      <rPr>
        <sz val="11"/>
        <color rgb="FF006096"/>
        <rFont val="Roboto Condensed"/>
      </rPr>
      <t>switch(config-copp)# class &lt;class&gt; ?</t>
    </r>
    <r>
      <rPr>
        <sz val="11"/>
        <color rgb="FF006096"/>
        <rFont val="Roboto Condensed"/>
      </rPr>
      <t xml:space="preserve">
</t>
    </r>
    <r>
      <rPr>
        <sz val="11"/>
        <color rgb="FF006096"/>
        <rFont val="Roboto Condensed"/>
      </rPr>
      <t xml:space="preserve">  drop             Drop packets matching this class </t>
    </r>
    <r>
      <rPr>
        <sz val="11"/>
        <color rgb="FF006096"/>
        <rFont val="Roboto Condensed"/>
      </rPr>
      <t xml:space="preserve">
</t>
    </r>
    <r>
      <rPr>
        <sz val="11"/>
        <color rgb="FF006096"/>
        <rFont val="Roboto Condensed"/>
      </rPr>
      <t xml:space="preserve">  factory-default  Set this class to factory default configuration </t>
    </r>
    <r>
      <rPr>
        <sz val="11"/>
        <color rgb="FF006096"/>
        <rFont val="Roboto Condensed"/>
      </rPr>
      <t xml:space="preserve">
</t>
    </r>
    <r>
      <rPr>
        <sz val="11"/>
        <color rgb="FF006096"/>
        <rFont val="Roboto Condensed"/>
      </rPr>
      <t xml:space="preserve">  priority         Specify the priority for this class </t>
    </r>
    <r>
      <rPr>
        <sz val="11"/>
        <color rgb="FF006096"/>
        <rFont val="Roboto Condensed"/>
      </rPr>
      <t xml:space="preserve">
</t>
    </r>
    <r>
      <rPr>
        <sz val="11"/>
        <color rgb="FF006096"/>
        <rFont val="Roboto Condensed"/>
      </rPr>
      <t>switch(config-copp)# class &lt;class&gt; drop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switch(config-copp)# class &lt;class&gt; factory-default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switch(config-copp)# class &lt;class&gt; priority ?       </t>
    </r>
    <r>
      <rPr>
        <sz val="11"/>
        <color rgb="FF006096"/>
        <rFont val="Roboto Condensed"/>
      </rPr>
      <t xml:space="preserve">
</t>
    </r>
    <r>
      <rPr>
        <sz val="11"/>
        <color rgb="FF006096"/>
        <rFont val="Roboto Condensed"/>
      </rPr>
      <t xml:space="preserve">  &lt;0-6&gt;  The priority for this class </t>
    </r>
    <r>
      <rPr>
        <sz val="11"/>
        <color rgb="FF006096"/>
        <rFont val="Roboto Condensed"/>
      </rPr>
      <t xml:space="preserve">
</t>
    </r>
    <r>
      <rPr>
        <sz val="11"/>
        <color rgb="FF006096"/>
        <rFont val="Roboto Condensed"/>
      </rPr>
      <t>switch(config-copp)# class &lt;class&gt; priority &lt;0-6&gt; ?</t>
    </r>
    <r>
      <rPr>
        <sz val="11"/>
        <color rgb="FF006096"/>
        <rFont val="Roboto Condensed"/>
      </rPr>
      <t xml:space="preserve">
</t>
    </r>
    <r>
      <rPr>
        <sz val="11"/>
        <color rgb="FF006096"/>
        <rFont val="Roboto Condensed"/>
      </rPr>
      <t xml:space="preserve">  rate  Specify the rate for this class </t>
    </r>
    <r>
      <rPr>
        <sz val="11"/>
        <color rgb="FF006096"/>
        <rFont val="Roboto Condensed"/>
      </rPr>
      <t xml:space="preserve">
</t>
    </r>
    <r>
      <rPr>
        <sz val="11"/>
        <color rgb="FF006096"/>
        <rFont val="Roboto Condensed"/>
      </rPr>
      <t>switch(config-copp)# class &lt;class&gt; priority &lt;priority&gt; rate ?</t>
    </r>
    <r>
      <rPr>
        <sz val="11"/>
        <color rgb="FF006096"/>
        <rFont val="Roboto Condensed"/>
      </rPr>
      <t xml:space="preserve">
</t>
    </r>
    <r>
      <rPr>
        <sz val="11"/>
        <color rgb="FF006096"/>
        <rFont val="Roboto Condensed"/>
      </rPr>
      <t xml:space="preserve">  &lt;25-99999&gt;  The rate for this class in units of packets per second </t>
    </r>
    <r>
      <rPr>
        <sz val="11"/>
        <color rgb="FF006096"/>
        <rFont val="Roboto Condensed"/>
      </rPr>
      <t xml:space="preserve">
</t>
    </r>
    <r>
      <rPr>
        <sz val="11"/>
        <color rgb="FF006096"/>
        <rFont val="Roboto Condensed"/>
      </rPr>
      <t>switch(config-copp)# class &lt;class&gt; priority &lt;priority&gt; rate &lt;rate&gt; ?</t>
    </r>
    <r>
      <rPr>
        <sz val="11"/>
        <color rgb="FF006096"/>
        <rFont val="Roboto Condensed"/>
      </rPr>
      <t xml:space="preserve">
</t>
    </r>
    <r>
      <rPr>
        <sz val="11"/>
        <color rgb="FF006096"/>
        <rFont val="Roboto Condensed"/>
      </rPr>
      <t xml:space="preserve">  burst  Specify the burst for this class </t>
    </r>
    <r>
      <rPr>
        <sz val="11"/>
        <color rgb="FF006096"/>
        <rFont val="Roboto Condensed"/>
      </rPr>
      <t xml:space="preserve">
</t>
    </r>
    <r>
      <rPr>
        <sz val="11"/>
        <color rgb="FF006096"/>
        <rFont val="Roboto Condensed"/>
      </rPr>
      <t xml:space="preserve">  &lt;cr&gt;   </t>
    </r>
    <r>
      <rPr>
        <sz val="11"/>
        <color rgb="FF006096"/>
        <rFont val="Roboto Condensed"/>
      </rPr>
      <t xml:space="preserve">
</t>
    </r>
    <r>
      <rPr>
        <sz val="11"/>
        <color rgb="FF006096"/>
        <rFont val="Roboto Condensed"/>
      </rPr>
      <t>switch(config-copp)# class &lt;class&gt; priority &lt;priority&gt; rate &lt;rate&gt; burst ?</t>
    </r>
    <r>
      <rPr>
        <sz val="11"/>
        <color rgb="FF006096"/>
        <rFont val="Roboto Condensed"/>
      </rPr>
      <t xml:space="preserve">
</t>
    </r>
    <r>
      <rPr>
        <sz val="11"/>
        <color rgb="FF006096"/>
        <rFont val="Roboto Condensed"/>
      </rPr>
      <t xml:space="preserve">  &lt;1-9999&gt;  The burst for this class in units of packets </t>
    </r>
    <r>
      <rPr>
        <sz val="11"/>
        <color rgb="FF006096"/>
        <rFont val="Roboto Condensed"/>
      </rPr>
      <t xml:space="preserve">
</t>
    </r>
    <r>
      <rPr>
        <sz val="11"/>
        <color rgb="FF006096"/>
        <rFont val="Roboto Condensed"/>
      </rPr>
      <t>switch(config-copp)# class &lt;class&gt; priority &lt;0-6&gt; rate &lt;25-99999&gt; burst &lt;1-9999&gt; ?</t>
    </r>
    <r>
      <rPr>
        <sz val="11"/>
        <color rgb="FF006096"/>
        <rFont val="Roboto Condensed"/>
      </rPr>
      <t xml:space="preserve">
</t>
    </r>
    <r>
      <rPr>
        <sz val="11"/>
        <color rgb="FF006096"/>
        <rFont val="Roboto Condensed"/>
      </rPr>
      <t>&lt;cr&gt;</t>
    </r>
    <r>
      <rPr>
        <sz val="11"/>
        <color rgb="FF006096"/>
        <rFont val="Roboto Condensed"/>
      </rPr>
      <t xml:space="preserve">
</t>
    </r>
    <r>
      <rPr>
        <sz val="11"/>
        <color rgb="FF006096"/>
        <rFont val="Roboto Condensed"/>
      </rPr>
      <t>switch(config-copp)# exit</t>
    </r>
    <r>
      <rPr>
        <sz val="11"/>
        <color rgb="FF006096"/>
        <rFont val="Roboto Condensed"/>
      </rPr>
      <t xml:space="preserve">
</t>
    </r>
    <r>
      <rPr>
        <sz val="11"/>
        <color rgb="FF006096"/>
        <rFont val="Roboto Condensed"/>
      </rPr>
      <t>switch(config)#</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6300# config</t>
    </r>
    <r>
      <rPr>
        <sz val="11"/>
        <color rgb="FF006096"/>
        <rFont val="Roboto Condensed"/>
      </rPr>
      <t xml:space="preserve">
</t>
    </r>
    <r>
      <rPr>
        <sz val="11"/>
        <color rgb="FF006096"/>
        <rFont val="Roboto Condensed"/>
      </rPr>
      <t>6300(config-copp)# copp-policy test_1</t>
    </r>
    <r>
      <rPr>
        <sz val="11"/>
        <color rgb="FF006096"/>
        <rFont val="Roboto Condensed"/>
      </rPr>
      <t xml:space="preserve">
</t>
    </r>
    <r>
      <rPr>
        <sz val="11"/>
        <color rgb="FF006096"/>
        <rFont val="Roboto Condensed"/>
      </rPr>
      <t xml:space="preserve">6300(config-copp)# class acl-logging priority 1 rate 50 burst 100 </t>
    </r>
    <r>
      <rPr>
        <sz val="11"/>
        <color rgb="FF006096"/>
        <rFont val="Roboto Condensed"/>
      </rPr>
      <t xml:space="preserve">
</t>
    </r>
    <r>
      <rPr>
        <sz val="11"/>
        <color rgb="FF006096"/>
        <rFont val="Roboto Condensed"/>
      </rPr>
      <t xml:space="preserve">6300(config-copp)# default-class priority 2 rate 4225 burst 528 </t>
    </r>
    <r>
      <rPr>
        <sz val="11"/>
        <color rgb="FF006096"/>
        <rFont val="Roboto Condensed"/>
      </rPr>
      <t xml:space="preserve">
</t>
    </r>
    <r>
      <rPr>
        <sz val="11"/>
        <color rgb="FF006096"/>
        <rFont val="Roboto Condensed"/>
      </rPr>
      <t>6300(config-copp)# exit</t>
    </r>
    <r>
      <rPr>
        <sz val="11"/>
        <color rgb="FF006096"/>
        <rFont val="Roboto Condensed"/>
      </rPr>
      <t xml:space="preserve">
</t>
    </r>
    <r>
      <rPr>
        <sz val="11"/>
        <color rgb="FF006096"/>
        <rFont val="Roboto Condensed"/>
      </rPr>
      <t>6300(config)# exit</t>
    </r>
    <r>
      <rPr>
        <sz val="11"/>
        <color rgb="FF006096"/>
        <rFont val="Roboto Condensed"/>
      </rPr>
      <t xml:space="preserve">
</t>
    </r>
    <r>
      <rPr>
        <sz val="11"/>
        <color rgb="FF006096"/>
        <rFont val="Roboto Condensed"/>
      </rPr>
      <t>6300#</t>
    </r>
    <r>
      <rPr>
        <sz val="11"/>
        <color rgb="FF006096"/>
        <rFont val="Roboto Condensed"/>
      </rPr>
      <t xml:space="preserve">
</t>
    </r>
  </si>
  <si>
    <r>
      <rPr>
        <sz val="11"/>
        <color rgb="FF000000"/>
        <rFont val="Calibri"/>
      </rPr>
      <t>This sequence describes configuring Control plane policing (COPP)</t>
    </r>
  </si>
  <si>
    <r>
      <rPr>
        <sz val="11"/>
        <color rgb="FF000000"/>
        <rFont val="Calibri"/>
      </rPr>
      <t>CoPP is crucial for protecting the control plane and preventing network outages. It does, however, require careful configuration and monitoring to avoid unintended side effects. Misconfiguration can lead to performance degradation, network disruptions, and management issues, such as:</t>
    </r>
    <r>
      <rPr>
        <sz val="11"/>
        <color rgb="FF000000"/>
        <rFont val="Calibri"/>
      </rPr>
      <t xml:space="preserve">
</t>
    </r>
    <r>
      <rPr>
        <sz val="11"/>
        <color rgb="FF000000"/>
        <rFont val="Calibri"/>
      </rPr>
      <t>- Excessive Policing: Overly restrictive CoPP policies can drop legitimate control plane traffic, leading to delayed or lost routing updates, impaired management access, and potentially impacting network performance.</t>
    </r>
    <r>
      <rPr>
        <sz val="11"/>
        <color rgb="FF000000"/>
        <rFont val="Calibri"/>
      </rPr>
      <t xml:space="preserve">
</t>
    </r>
    <r>
      <rPr>
        <sz val="11"/>
        <color rgb="FF000000"/>
        <rFont val="Calibri"/>
      </rPr>
      <t>- CPU Cycle Consumption: If not configured effectively it can consume CPU cycles.</t>
    </r>
    <r>
      <rPr>
        <sz val="11"/>
        <color rgb="FF000000"/>
        <rFont val="Calibri"/>
      </rPr>
      <t xml:space="preserve">
</t>
    </r>
    <r>
      <rPr>
        <sz val="11"/>
        <color rgb="FF000000"/>
        <rFont val="Calibri"/>
      </rPr>
      <t>- Slow or Unresponsive CLI Sessions: High CPU utilization or resource exhaustion caused by excessive traffic to the control plane can make interactive sessions via the command-line interface (CLI) slow or unresponsive.</t>
    </r>
    <r>
      <rPr>
        <sz val="11"/>
        <color rgb="FF000000"/>
        <rFont val="Calibri"/>
      </rPr>
      <t xml:space="preserve">
</t>
    </r>
    <r>
      <rPr>
        <sz val="11"/>
        <color rgb="FF000000"/>
        <rFont val="Calibri"/>
      </rPr>
      <t>- Route Flaps: Excessive policing of line protocol keepalives or routing protocol updates (like BGP or OSPF updates) can lead to unstable routing, route flaps, neighbor adjacency flaps or timeouts, causing network instability.</t>
    </r>
    <r>
      <rPr>
        <sz val="11"/>
        <color rgb="FF000000"/>
        <rFont val="Calibri"/>
      </rPr>
      <t xml:space="preserve">
</t>
    </r>
    <r>
      <rPr>
        <sz val="11"/>
        <color rgb="FF000000"/>
        <rFont val="Calibri"/>
      </rPr>
      <t>- Resource Exhaustion: A poorly configured CoPP policy could lead to route processor resource exhaustion, resulting in resources like memory and buffers becoming unavailable for legitimate IP data packets.</t>
    </r>
    <r>
      <rPr>
        <sz val="11"/>
        <color rgb="FF000000"/>
        <rFont val="Calibri"/>
      </rPr>
      <t xml:space="preserve">
</t>
    </r>
    <r>
      <rPr>
        <sz val="11"/>
        <color rgb="FF000000"/>
        <rFont val="Calibri"/>
      </rPr>
      <t>- Unintended Errors: Incorrectly configured CoPP policies can lead to unintended consequences, such as blocking legitimate traffic or failing to adequately protect the control plane.</t>
    </r>
  </si>
  <si>
    <r>
      <rPr>
        <sz val="11"/>
        <color rgb="FF000000"/>
        <rFont val="Calibri"/>
      </rPr>
      <t>Syntax:</t>
    </r>
    <r>
      <rPr>
        <sz val="11"/>
        <color rgb="FF000000"/>
        <rFont val="Calibri"/>
      </rPr>
      <t xml:space="preserve">
</t>
    </r>
    <r>
      <rPr>
        <sz val="11"/>
        <color rgb="FF006096"/>
        <rFont val="Roboto Condensed"/>
      </rPr>
      <t>switch# show copp-policy &lt;policy_name&gt;</t>
    </r>
    <r>
      <rPr>
        <sz val="11"/>
        <color rgb="FF006096"/>
        <rFont val="Roboto Condensed"/>
      </rPr>
      <t xml:space="preserve">
</t>
    </r>
    <r>
      <rPr>
        <sz val="11"/>
        <color rgb="FF000000"/>
        <rFont val="Calibri"/>
      </rPr>
      <t xml:space="preserve">
</t>
    </r>
    <r>
      <rPr>
        <sz val="11"/>
        <color rgb="FF000000"/>
        <rFont val="Calibri"/>
      </rPr>
      <t>Example 1:</t>
    </r>
    <r>
      <rPr>
        <sz val="11"/>
        <color rgb="FF000000"/>
        <rFont val="Calibri"/>
      </rPr>
      <t xml:space="preserve">
</t>
    </r>
    <r>
      <rPr>
        <sz val="11"/>
        <color rgb="FF006096"/>
        <rFont val="Roboto Condensed"/>
      </rPr>
      <t>switch#  show copp-policy test_1</t>
    </r>
    <r>
      <rPr>
        <sz val="11"/>
        <color rgb="FF006096"/>
        <rFont val="Roboto Condensed"/>
      </rPr>
      <t xml:space="preserve">
</t>
    </r>
    <r>
      <rPr>
        <sz val="11"/>
        <color rgb="FF006096"/>
        <rFont val="Roboto Condensed"/>
      </rPr>
      <t>class                 drop priority rate pps burst pkts hardware rate pps</t>
    </r>
    <r>
      <rPr>
        <sz val="11"/>
        <color rgb="FF006096"/>
        <rFont val="Roboto Condensed"/>
      </rPr>
      <t xml:space="preserve">
</t>
    </r>
    <r>
      <rPr>
        <sz val="11"/>
        <color rgb="FF006096"/>
        <rFont val="Roboto Condensed"/>
      </rPr>
      <t>--------------------- ---- -------- -------- ---------- -----------------</t>
    </r>
    <r>
      <rPr>
        <sz val="11"/>
        <color rgb="FF006096"/>
        <rFont val="Roboto Condensed"/>
      </rPr>
      <t xml:space="preserve">
</t>
    </r>
    <r>
      <rPr>
        <sz val="11"/>
        <color rgb="FF006096"/>
        <rFont val="Roboto Condensed"/>
      </rPr>
      <t>acl-logging                1        50       100        50</t>
    </r>
    <r>
      <rPr>
        <sz val="11"/>
        <color rgb="FF006096"/>
        <rFont val="Roboto Condensed"/>
      </rPr>
      <t xml:space="preserve">
</t>
    </r>
    <r>
      <rPr>
        <sz val="11"/>
        <color rgb="FF006096"/>
        <rFont val="Roboto Condensed"/>
      </rPr>
      <t>default                    2        4225     528        4225</t>
    </r>
    <r>
      <rPr>
        <sz val="11"/>
        <color rgb="FF006096"/>
        <rFont val="Roboto Condensed"/>
      </rPr>
      <t xml:space="preserve">
</t>
    </r>
    <r>
      <rPr>
        <sz val="11"/>
        <color rgb="FF006096"/>
        <rFont val="Roboto Condensed"/>
      </rPr>
      <t xml:space="preserve">switch# </t>
    </r>
    <r>
      <rPr>
        <sz val="11"/>
        <color rgb="FF006096"/>
        <rFont val="Roboto Condensed"/>
      </rPr>
      <t xml:space="preserve">
</t>
    </r>
    <r>
      <rPr>
        <sz val="11"/>
        <color rgb="FF000000"/>
        <rFont val="Calibri"/>
      </rPr>
      <t xml:space="preserve">
</t>
    </r>
    <r>
      <rPr>
        <sz val="11"/>
        <color rgb="FF000000"/>
        <rFont val="Calibri"/>
      </rPr>
      <t>Example 2:</t>
    </r>
    <r>
      <rPr>
        <sz val="11"/>
        <color rgb="FF000000"/>
        <rFont val="Calibri"/>
      </rPr>
      <t xml:space="preserve">
</t>
    </r>
    <r>
      <rPr>
        <sz val="11"/>
        <color rgb="FF006096"/>
        <rFont val="Roboto Condensed"/>
      </rPr>
      <t>switch# show copp-policy default</t>
    </r>
    <r>
      <rPr>
        <sz val="11"/>
        <color rgb="FF006096"/>
        <rFont val="Roboto Condensed"/>
      </rPr>
      <t xml:space="preserve">
</t>
    </r>
    <r>
      <rPr>
        <sz val="11"/>
        <color rgb="FF006096"/>
        <rFont val="Roboto Condensed"/>
      </rPr>
      <t>copp-policy default</t>
    </r>
    <r>
      <rPr>
        <sz val="11"/>
        <color rgb="FF006096"/>
        <rFont val="Roboto Condensed"/>
      </rPr>
      <t xml:space="preserve">
</t>
    </r>
    <r>
      <rPr>
        <sz val="11"/>
        <color rgb="FF006096"/>
        <rFont val="Roboto Condensed"/>
      </rPr>
      <t xml:space="preserve">    class acl-logging priority 0 rate 25 burst 25 </t>
    </r>
    <r>
      <rPr>
        <sz val="11"/>
        <color rgb="FF006096"/>
        <rFont val="Roboto Condensed"/>
      </rPr>
      <t xml:space="preserve">
</t>
    </r>
    <r>
      <rPr>
        <sz val="11"/>
        <color rgb="FF006096"/>
        <rFont val="Roboto Condensed"/>
      </rPr>
      <t xml:space="preserve">    class arp-broadcast priority 2 rate 1250 burst 1250 </t>
    </r>
    <r>
      <rPr>
        <sz val="11"/>
        <color rgb="FF006096"/>
        <rFont val="Roboto Condensed"/>
      </rPr>
      <t xml:space="preserve">
</t>
    </r>
    <r>
      <rPr>
        <sz val="11"/>
        <color rgb="FF006096"/>
        <rFont val="Roboto Condensed"/>
      </rPr>
      <t xml:space="preserve">    class arp-protect priority 2 rate 2075 burst 2075 </t>
    </r>
    <r>
      <rPr>
        <sz val="11"/>
        <color rgb="FF006096"/>
        <rFont val="Roboto Condensed"/>
      </rPr>
      <t xml:space="preserve">
</t>
    </r>
    <r>
      <rPr>
        <sz val="11"/>
        <color rgb="FF006096"/>
        <rFont val="Roboto Condensed"/>
      </rPr>
      <t xml:space="preserve">    class arp-unicast priority 3 rate 825 burst 825 </t>
    </r>
    <r>
      <rPr>
        <sz val="11"/>
        <color rgb="FF006096"/>
        <rFont val="Roboto Condensed"/>
      </rPr>
      <t xml:space="preserve">
</t>
    </r>
    <r>
      <rPr>
        <sz val="11"/>
        <color rgb="FF006096"/>
        <rFont val="Roboto Condensed"/>
      </rPr>
      <t xml:space="preserve">    class bfd-control priority 5 rate 850 burst 850 </t>
    </r>
    <r>
      <rPr>
        <sz val="11"/>
        <color rgb="FF006096"/>
        <rFont val="Roboto Condensed"/>
      </rPr>
      <t xml:space="preserve">
</t>
    </r>
    <r>
      <rPr>
        <sz val="11"/>
        <color rgb="FF006096"/>
        <rFont val="Roboto Condensed"/>
      </rPr>
      <t xml:space="preserve">    class bgp priority 5 rate 1025 burst 750 </t>
    </r>
    <r>
      <rPr>
        <sz val="11"/>
        <color rgb="FF006096"/>
        <rFont val="Roboto Condensed"/>
      </rPr>
      <t xml:space="preserve">
</t>
    </r>
    <r>
      <rPr>
        <sz val="11"/>
        <color rgb="FF006096"/>
        <rFont val="Roboto Condensed"/>
      </rPr>
      <t xml:space="preserve">    class captive-portal priority 2 rate 2075 burst 259 </t>
    </r>
    <r>
      <rPr>
        <sz val="11"/>
        <color rgb="FF006096"/>
        <rFont val="Roboto Condensed"/>
      </rPr>
      <t xml:space="preserve">
</t>
    </r>
    <r>
      <rPr>
        <sz val="11"/>
        <color rgb="FF006096"/>
        <rFont val="Roboto Condensed"/>
      </rPr>
      <t xml:space="preserve">    class client-onboard priority 5 rate 1024 burst 1024 </t>
    </r>
    <r>
      <rPr>
        <sz val="11"/>
        <color rgb="FF006096"/>
        <rFont val="Roboto Condensed"/>
      </rPr>
      <t xml:space="preserve">
</t>
    </r>
    <r>
      <rPr>
        <sz val="11"/>
        <color rgb="FF006096"/>
        <rFont val="Roboto Condensed"/>
      </rPr>
      <t xml:space="preserve">    class dfp-collector priority 0 rate 512 burst 512 </t>
    </r>
    <r>
      <rPr>
        <sz val="11"/>
        <color rgb="FF006096"/>
        <rFont val="Roboto Condensed"/>
      </rPr>
      <t xml:space="preserve">
</t>
    </r>
    <r>
      <rPr>
        <sz val="11"/>
        <color rgb="FF006096"/>
        <rFont val="Roboto Condensed"/>
      </rPr>
      <t xml:space="preserve">    class dhcp priority 2 rate 750 burst 750 </t>
    </r>
    <r>
      <rPr>
        <sz val="11"/>
        <color rgb="FF006096"/>
        <rFont val="Roboto Condensed"/>
      </rPr>
      <t xml:space="preserve">
</t>
    </r>
    <r>
      <rPr>
        <sz val="11"/>
        <color rgb="FF006096"/>
        <rFont val="Roboto Condensed"/>
      </rPr>
      <t xml:space="preserve">    class erps priority 6 rate 225 burst 225 </t>
    </r>
    <r>
      <rPr>
        <sz val="11"/>
        <color rgb="FF006096"/>
        <rFont val="Roboto Condensed"/>
      </rPr>
      <t xml:space="preserve">
</t>
    </r>
    <r>
      <rPr>
        <sz val="11"/>
        <color rgb="FF006096"/>
        <rFont val="Roboto Condensed"/>
      </rPr>
      <t xml:space="preserve">    class fib-optimization priority 0 rate 100 burst 200 </t>
    </r>
    <r>
      <rPr>
        <sz val="11"/>
        <color rgb="FF006096"/>
        <rFont val="Roboto Condensed"/>
      </rPr>
      <t xml:space="preserve">
</t>
    </r>
    <r>
      <rPr>
        <sz val="11"/>
        <color rgb="FF006096"/>
        <rFont val="Roboto Condensed"/>
      </rPr>
      <t xml:space="preserve">    class icmp-broadcast-ipv4 priority 2 rate 325 burst 325 </t>
    </r>
    <r>
      <rPr>
        <sz val="11"/>
        <color rgb="FF006096"/>
        <rFont val="Roboto Condensed"/>
      </rPr>
      <t xml:space="preserve">
</t>
    </r>
    <r>
      <rPr>
        <sz val="11"/>
        <color rgb="FF006096"/>
        <rFont val="Roboto Condensed"/>
      </rPr>
      <t xml:space="preserve">    class icmp-multicast-ipv6 priority 2 rate 475 burst 475 </t>
    </r>
    <r>
      <rPr>
        <sz val="11"/>
        <color rgb="FF006096"/>
        <rFont val="Roboto Condensed"/>
      </rPr>
      <t xml:space="preserve">
</t>
    </r>
    <r>
      <rPr>
        <sz val="11"/>
        <color rgb="FF006096"/>
        <rFont val="Roboto Condensed"/>
      </rPr>
      <t xml:space="preserve">    class icmp-security-ipv6 priority 2 rate 325 burst 325 </t>
    </r>
    <r>
      <rPr>
        <sz val="11"/>
        <color rgb="FF006096"/>
        <rFont val="Roboto Condensed"/>
      </rPr>
      <t xml:space="preserve">
</t>
    </r>
    <r>
      <rPr>
        <sz val="11"/>
        <color rgb="FF006096"/>
        <rFont val="Roboto Condensed"/>
      </rPr>
      <t xml:space="preserve">    class icmp-unicast-ipv4 priority 3 rate 225 burst 225 </t>
    </r>
    <r>
      <rPr>
        <sz val="11"/>
        <color rgb="FF006096"/>
        <rFont val="Roboto Condensed"/>
      </rPr>
      <t xml:space="preserve">
</t>
    </r>
    <r>
      <rPr>
        <sz val="11"/>
        <color rgb="FF006096"/>
        <rFont val="Roboto Condensed"/>
      </rPr>
      <t xml:space="preserve">    class icmp-unicast-ipv6 priority 3 rate 400 burst 400 </t>
    </r>
    <r>
      <rPr>
        <sz val="11"/>
        <color rgb="FF006096"/>
        <rFont val="Roboto Condensed"/>
      </rPr>
      <t xml:space="preserve">
</t>
    </r>
    <r>
      <rPr>
        <sz val="11"/>
        <color rgb="FF006096"/>
        <rFont val="Roboto Condensed"/>
      </rPr>
      <t xml:space="preserve">    class ieee-8021x priority 2 rate 2075 burst 259 </t>
    </r>
    <r>
      <rPr>
        <sz val="11"/>
        <color rgb="FF006096"/>
        <rFont val="Roboto Condensed"/>
      </rPr>
      <t xml:space="preserve">
</t>
    </r>
    <r>
      <rPr>
        <sz val="11"/>
        <color rgb="FF006096"/>
        <rFont val="Roboto Condensed"/>
      </rPr>
      <t xml:space="preserve">    class igmp priority 4 rate 1600 burst 450 </t>
    </r>
    <r>
      <rPr>
        <sz val="11"/>
        <color rgb="FF006096"/>
        <rFont val="Roboto Condensed"/>
      </rPr>
      <t xml:space="preserve">
</t>
    </r>
    <r>
      <rPr>
        <sz val="11"/>
        <color rgb="FF006096"/>
        <rFont val="Roboto Condensed"/>
      </rPr>
      <t xml:space="preserve">    class ip-exceptions priority 0 rate 100 burst 100 </t>
    </r>
    <r>
      <rPr>
        <sz val="11"/>
        <color rgb="FF006096"/>
        <rFont val="Roboto Condensed"/>
      </rPr>
      <t xml:space="preserve">
</t>
    </r>
    <r>
      <rPr>
        <sz val="11"/>
        <color rgb="FF006096"/>
        <rFont val="Roboto Condensed"/>
      </rPr>
      <t xml:space="preserve">    class ip-lockdown priority 0 rate 100 burst 100 </t>
    </r>
    <r>
      <rPr>
        <sz val="11"/>
        <color rgb="FF006096"/>
        <rFont val="Roboto Condensed"/>
      </rPr>
      <t xml:space="preserve">
</t>
    </r>
    <r>
      <rPr>
        <sz val="11"/>
        <color rgb="FF006096"/>
        <rFont val="Roboto Condensed"/>
      </rPr>
      <t xml:space="preserve">    class ip-tracker priority 0 rate 256 burst 256             </t>
    </r>
    <r>
      <rPr>
        <sz val="11"/>
        <color rgb="FF006096"/>
        <rFont val="Roboto Condensed"/>
      </rPr>
      <t xml:space="preserve">
</t>
    </r>
    <r>
      <rPr>
        <sz val="11"/>
        <color rgb="FF006096"/>
        <rFont val="Roboto Condensed"/>
      </rPr>
      <t xml:space="preserve">    class ipfix priority 0 rate 2500 burst 2500 </t>
    </r>
    <r>
      <rPr>
        <sz val="11"/>
        <color rgb="FF006096"/>
        <rFont val="Roboto Condensed"/>
      </rPr>
      <t xml:space="preserve">
</t>
    </r>
    <r>
      <rPr>
        <sz val="11"/>
        <color rgb="FF006096"/>
        <rFont val="Roboto Condensed"/>
      </rPr>
      <t xml:space="preserve">    class ipsec priority 5 rate 1025 burst 128 </t>
    </r>
    <r>
      <rPr>
        <sz val="11"/>
        <color rgb="FF006096"/>
        <rFont val="Roboto Condensed"/>
      </rPr>
      <t xml:space="preserve">
</t>
    </r>
    <r>
      <rPr>
        <sz val="11"/>
        <color rgb="FF006096"/>
        <rFont val="Roboto Condensed"/>
      </rPr>
      <t xml:space="preserve">    class ipv4-options priority 1 rate 100 burst 100 </t>
    </r>
    <r>
      <rPr>
        <sz val="11"/>
        <color rgb="FF006096"/>
        <rFont val="Roboto Condensed"/>
      </rPr>
      <t xml:space="preserve">
</t>
    </r>
    <r>
      <rPr>
        <sz val="11"/>
        <color rgb="FF006096"/>
        <rFont val="Roboto Condensed"/>
      </rPr>
      <t xml:space="preserve">    class lacp priority 5 rate 2050 burst 2050 </t>
    </r>
    <r>
      <rPr>
        <sz val="11"/>
        <color rgb="FF006096"/>
        <rFont val="Roboto Condensed"/>
      </rPr>
      <t xml:space="preserve">
</t>
    </r>
    <r>
      <rPr>
        <sz val="11"/>
        <color rgb="FF006096"/>
        <rFont val="Roboto Condensed"/>
      </rPr>
      <t xml:space="preserve">    class lldp priority 5 rate 100 burst 100 </t>
    </r>
    <r>
      <rPr>
        <sz val="11"/>
        <color rgb="FF006096"/>
        <rFont val="Roboto Condensed"/>
      </rPr>
      <t xml:space="preserve">
</t>
    </r>
    <r>
      <rPr>
        <sz val="11"/>
        <color rgb="FF006096"/>
        <rFont val="Roboto Condensed"/>
      </rPr>
      <t xml:space="preserve">    class loop-protect priority 6 rate 225 burst 225 </t>
    </r>
    <r>
      <rPr>
        <sz val="11"/>
        <color rgb="FF006096"/>
        <rFont val="Roboto Condensed"/>
      </rPr>
      <t xml:space="preserve">
</t>
    </r>
    <r>
      <rPr>
        <sz val="11"/>
        <color rgb="FF006096"/>
        <rFont val="Roboto Condensed"/>
      </rPr>
      <t xml:space="preserve">    class mac-lockout priority 0 rate 100 burst 100 </t>
    </r>
    <r>
      <rPr>
        <sz val="11"/>
        <color rgb="FF006096"/>
        <rFont val="Roboto Condensed"/>
      </rPr>
      <t xml:space="preserve">
</t>
    </r>
    <r>
      <rPr>
        <sz val="11"/>
        <color rgb="FF006096"/>
        <rFont val="Roboto Condensed"/>
      </rPr>
      <t xml:space="preserve">    class manageability priority 4 rate 4218 burst 4218 </t>
    </r>
    <r>
      <rPr>
        <sz val="11"/>
        <color rgb="FF006096"/>
        <rFont val="Roboto Condensed"/>
      </rPr>
      <t xml:space="preserve">
</t>
    </r>
    <r>
      <rPr>
        <sz val="11"/>
        <color rgb="FF006096"/>
        <rFont val="Roboto Condensed"/>
      </rPr>
      <t xml:space="preserve">    class mdns priority 2 rate 150 burst 150 </t>
    </r>
    <r>
      <rPr>
        <sz val="11"/>
        <color rgb="FF006096"/>
        <rFont val="Roboto Condensed"/>
      </rPr>
      <t xml:space="preserve">
</t>
    </r>
    <r>
      <rPr>
        <sz val="11"/>
        <color rgb="FF006096"/>
        <rFont val="Roboto Condensed"/>
      </rPr>
      <t xml:space="preserve">    class mirror-to-cpu priority 0 rate 100 burst 100 </t>
    </r>
    <r>
      <rPr>
        <sz val="11"/>
        <color rgb="FF006096"/>
        <rFont val="Roboto Condensed"/>
      </rPr>
      <t xml:space="preserve">
</t>
    </r>
    <r>
      <rPr>
        <sz val="11"/>
        <color rgb="FF006096"/>
        <rFont val="Roboto Condensed"/>
      </rPr>
      <t xml:space="preserve">    class mld priority 4 rate 1600 burst 450 </t>
    </r>
    <r>
      <rPr>
        <sz val="11"/>
        <color rgb="FF006096"/>
        <rFont val="Roboto Condensed"/>
      </rPr>
      <t xml:space="preserve">
</t>
    </r>
    <r>
      <rPr>
        <sz val="11"/>
        <color rgb="FF006096"/>
        <rFont val="Roboto Condensed"/>
      </rPr>
      <t xml:space="preserve">    class mvrp priority 5 rate 425 burst 225 </t>
    </r>
    <r>
      <rPr>
        <sz val="11"/>
        <color rgb="FF006096"/>
        <rFont val="Roboto Condensed"/>
      </rPr>
      <t xml:space="preserve">
</t>
    </r>
    <r>
      <rPr>
        <sz val="11"/>
        <color rgb="FF006096"/>
        <rFont val="Roboto Condensed"/>
      </rPr>
      <t xml:space="preserve">    class nae-packet-monitor priority 0 rate 100 burst 200 </t>
    </r>
    <r>
      <rPr>
        <sz val="11"/>
        <color rgb="FF006096"/>
        <rFont val="Roboto Condensed"/>
      </rPr>
      <t xml:space="preserve">
</t>
    </r>
    <r>
      <rPr>
        <sz val="11"/>
        <color rgb="FF006096"/>
        <rFont val="Roboto Condensed"/>
      </rPr>
      <t xml:space="preserve">    class ntp priority 4 rate 100 burst 100 </t>
    </r>
    <r>
      <rPr>
        <sz val="11"/>
        <color rgb="FF006096"/>
        <rFont val="Roboto Condensed"/>
      </rPr>
      <t xml:space="preserve">
</t>
    </r>
    <r>
      <rPr>
        <sz val="11"/>
        <color rgb="FF006096"/>
        <rFont val="Roboto Condensed"/>
      </rPr>
      <t xml:space="preserve">    class ospf-multicast priority 5 rate 1025 burst 1025 </t>
    </r>
    <r>
      <rPr>
        <sz val="11"/>
        <color rgb="FF006096"/>
        <rFont val="Roboto Condensed"/>
      </rPr>
      <t xml:space="preserve">
</t>
    </r>
    <r>
      <rPr>
        <sz val="11"/>
        <color rgb="FF006096"/>
        <rFont val="Roboto Condensed"/>
      </rPr>
      <t xml:space="preserve">    class ospf-unicast priority 5 rate 1025 burst 1025 </t>
    </r>
    <r>
      <rPr>
        <sz val="11"/>
        <color rgb="FF006096"/>
        <rFont val="Roboto Condensed"/>
      </rPr>
      <t xml:space="preserve">
</t>
    </r>
    <r>
      <rPr>
        <sz val="11"/>
        <color rgb="FF006096"/>
        <rFont val="Roboto Condensed"/>
      </rPr>
      <t xml:space="preserve">    class pim priority 5 rate 1700 burst 1700 </t>
    </r>
    <r>
      <rPr>
        <sz val="11"/>
        <color rgb="FF006096"/>
        <rFont val="Roboto Condensed"/>
      </rPr>
      <t xml:space="preserve">
</t>
    </r>
    <r>
      <rPr>
        <sz val="11"/>
        <color rgb="FF006096"/>
        <rFont val="Roboto Condensed"/>
      </rPr>
      <t xml:space="preserve">    class ptp priority 5 rate 1000 burst 250 </t>
    </r>
    <r>
      <rPr>
        <sz val="11"/>
        <color rgb="FF006096"/>
        <rFont val="Roboto Condensed"/>
      </rPr>
      <t xml:space="preserve">
</t>
    </r>
    <r>
      <rPr>
        <sz val="11"/>
        <color rgb="FF006096"/>
        <rFont val="Roboto Condensed"/>
      </rPr>
      <t xml:space="preserve">    class secure-learn priority 2 rate 2075 burst 259 </t>
    </r>
    <r>
      <rPr>
        <sz val="11"/>
        <color rgb="FF006096"/>
        <rFont val="Roboto Condensed"/>
      </rPr>
      <t xml:space="preserve">
</t>
    </r>
    <r>
      <rPr>
        <sz val="11"/>
        <color rgb="FF006096"/>
        <rFont val="Roboto Condensed"/>
      </rPr>
      <t xml:space="preserve">    class sflow priority 1 rate 1000 burst 125 </t>
    </r>
    <r>
      <rPr>
        <sz val="11"/>
        <color rgb="FF006096"/>
        <rFont val="Roboto Condensed"/>
      </rPr>
      <t xml:space="preserve">
</t>
    </r>
    <r>
      <rPr>
        <sz val="11"/>
        <color rgb="FF006096"/>
        <rFont val="Roboto Condensed"/>
      </rPr>
      <t xml:space="preserve">    class stp priority 6 rate 2000 burst 2000 </t>
    </r>
    <r>
      <rPr>
        <sz val="11"/>
        <color rgb="FF006096"/>
        <rFont val="Roboto Condensed"/>
      </rPr>
      <t xml:space="preserve">
</t>
    </r>
    <r>
      <rPr>
        <sz val="11"/>
        <color rgb="FF006096"/>
        <rFont val="Roboto Condensed"/>
      </rPr>
      <t xml:space="preserve">    class udld priority 6 rate 450 burst 450 </t>
    </r>
    <r>
      <rPr>
        <sz val="11"/>
        <color rgb="FF006096"/>
        <rFont val="Roboto Condensed"/>
      </rPr>
      <t xml:space="preserve">
</t>
    </r>
    <r>
      <rPr>
        <sz val="11"/>
        <color rgb="FF006096"/>
        <rFont val="Roboto Condensed"/>
      </rPr>
      <t xml:space="preserve">    class unknown-multicast priority 1 rate 1025 burst 128     </t>
    </r>
    <r>
      <rPr>
        <sz val="11"/>
        <color rgb="FF006096"/>
        <rFont val="Roboto Condensed"/>
      </rPr>
      <t xml:space="preserve">
</t>
    </r>
    <r>
      <rPr>
        <sz val="11"/>
        <color rgb="FF006096"/>
        <rFont val="Roboto Condensed"/>
      </rPr>
      <t xml:space="preserve">    class unresolved-ip-unicast priority 1 rate 325 burst 325 </t>
    </r>
    <r>
      <rPr>
        <sz val="11"/>
        <color rgb="FF006096"/>
        <rFont val="Roboto Condensed"/>
      </rPr>
      <t xml:space="preserve">
</t>
    </r>
    <r>
      <rPr>
        <sz val="11"/>
        <color rgb="FF006096"/>
        <rFont val="Roboto Condensed"/>
      </rPr>
      <t xml:space="preserve">    class vrrp priority 4 rate 400 burst 400 </t>
    </r>
    <r>
      <rPr>
        <sz val="11"/>
        <color rgb="FF006096"/>
        <rFont val="Roboto Condensed"/>
      </rPr>
      <t xml:space="preserve">
</t>
    </r>
    <r>
      <rPr>
        <sz val="11"/>
        <color rgb="FF006096"/>
        <rFont val="Roboto Condensed"/>
      </rPr>
      <t xml:space="preserve">    default-class priority 2 rate 4225 burst 528 </t>
    </r>
    <r>
      <rPr>
        <sz val="11"/>
        <color rgb="FF006096"/>
        <rFont val="Roboto Condensed"/>
      </rPr>
      <t xml:space="preserve">
</t>
    </r>
    <r>
      <rPr>
        <sz val="11"/>
        <color rgb="FF006096"/>
        <rFont val="Roboto Condensed"/>
      </rPr>
      <t>apply copp-policy default</t>
    </r>
    <r>
      <rPr>
        <sz val="11"/>
        <color rgb="FF006096"/>
        <rFont val="Roboto Condensed"/>
      </rPr>
      <t xml:space="preserve">
</t>
    </r>
    <r>
      <rPr>
        <sz val="11"/>
        <color rgb="FF006096"/>
        <rFont val="Roboto Condensed"/>
      </rPr>
      <t xml:space="preserve">switch# </t>
    </r>
    <r>
      <rPr>
        <sz val="11"/>
        <color rgb="FF006096"/>
        <rFont val="Roboto Condensed"/>
      </rPr>
      <t xml:space="preserve">
</t>
    </r>
  </si>
  <si>
    <r>
      <rPr>
        <sz val="11"/>
        <color rgb="FF006096"/>
        <rFont val="Roboto Condensed"/>
      </rPr>
      <t xml:space="preserve">switch# show copp-policy factory-default </t>
    </r>
    <r>
      <rPr>
        <sz val="11"/>
        <color rgb="FF006096"/>
        <rFont val="Roboto Condensed"/>
      </rPr>
      <t xml:space="preserve">
</t>
    </r>
    <r>
      <rPr>
        <sz val="11"/>
        <color rgb="FF006096"/>
        <rFont val="Roboto Condensed"/>
      </rPr>
      <t>class                 drop priority rate pps burst pkts hardware rate pps</t>
    </r>
    <r>
      <rPr>
        <sz val="11"/>
        <color rgb="FF006096"/>
        <rFont val="Roboto Condensed"/>
      </rPr>
      <t xml:space="preserve">
</t>
    </r>
    <r>
      <rPr>
        <sz val="11"/>
        <color rgb="FF006096"/>
        <rFont val="Roboto Condensed"/>
      </rPr>
      <t>--------------------- ---- -------- -------- ---------- -----------------</t>
    </r>
    <r>
      <rPr>
        <sz val="11"/>
        <color rgb="FF006096"/>
        <rFont val="Roboto Condensed"/>
      </rPr>
      <t xml:space="preserve">
</t>
    </r>
    <r>
      <rPr>
        <sz val="11"/>
        <color rgb="FF006096"/>
        <rFont val="Roboto Condensed"/>
      </rPr>
      <t>acl-logging                0        25       25         25</t>
    </r>
    <r>
      <rPr>
        <sz val="11"/>
        <color rgb="FF006096"/>
        <rFont val="Roboto Condensed"/>
      </rPr>
      <t xml:space="preserve">
</t>
    </r>
    <r>
      <rPr>
        <sz val="11"/>
        <color rgb="FF006096"/>
        <rFont val="Roboto Condensed"/>
      </rPr>
      <t>arp-broadcast              2        1250     1250       1250</t>
    </r>
    <r>
      <rPr>
        <sz val="11"/>
        <color rgb="FF006096"/>
        <rFont val="Roboto Condensed"/>
      </rPr>
      <t xml:space="preserve">
</t>
    </r>
    <r>
      <rPr>
        <sz val="11"/>
        <color rgb="FF006096"/>
        <rFont val="Roboto Condensed"/>
      </rPr>
      <t>arp-protect                2        2075     2075       2075</t>
    </r>
    <r>
      <rPr>
        <sz val="11"/>
        <color rgb="FF006096"/>
        <rFont val="Roboto Condensed"/>
      </rPr>
      <t xml:space="preserve">
</t>
    </r>
    <r>
      <rPr>
        <sz val="11"/>
        <color rgb="FF006096"/>
        <rFont val="Roboto Condensed"/>
      </rPr>
      <t>arp-unicast                3        825      825        825</t>
    </r>
    <r>
      <rPr>
        <sz val="11"/>
        <color rgb="FF006096"/>
        <rFont val="Roboto Condensed"/>
      </rPr>
      <t xml:space="preserve">
</t>
    </r>
    <r>
      <rPr>
        <sz val="11"/>
        <color rgb="FF006096"/>
        <rFont val="Roboto Condensed"/>
      </rPr>
      <t>bfd-control                5        850      850        850</t>
    </r>
    <r>
      <rPr>
        <sz val="11"/>
        <color rgb="FF006096"/>
        <rFont val="Roboto Condensed"/>
      </rPr>
      <t xml:space="preserve">
</t>
    </r>
    <r>
      <rPr>
        <sz val="11"/>
        <color rgb="FF006096"/>
        <rFont val="Roboto Condensed"/>
      </rPr>
      <t>bgp                        5        1025     750        1025</t>
    </r>
    <r>
      <rPr>
        <sz val="11"/>
        <color rgb="FF006096"/>
        <rFont val="Roboto Condensed"/>
      </rPr>
      <t xml:space="preserve">
</t>
    </r>
    <r>
      <rPr>
        <sz val="11"/>
        <color rgb="FF006096"/>
        <rFont val="Roboto Condensed"/>
      </rPr>
      <t>captive-portal             2        2075     259        2075</t>
    </r>
    <r>
      <rPr>
        <sz val="11"/>
        <color rgb="FF006096"/>
        <rFont val="Roboto Condensed"/>
      </rPr>
      <t xml:space="preserve">
</t>
    </r>
    <r>
      <rPr>
        <sz val="11"/>
        <color rgb="FF006096"/>
        <rFont val="Roboto Condensed"/>
      </rPr>
      <t>client-onboard             5        1024     1024       1000</t>
    </r>
    <r>
      <rPr>
        <sz val="11"/>
        <color rgb="FF006096"/>
        <rFont val="Roboto Condensed"/>
      </rPr>
      <t xml:space="preserve">
</t>
    </r>
    <r>
      <rPr>
        <sz val="11"/>
        <color rgb="FF006096"/>
        <rFont val="Roboto Condensed"/>
      </rPr>
      <t>dfp-collector              0        512      512        500</t>
    </r>
    <r>
      <rPr>
        <sz val="11"/>
        <color rgb="FF006096"/>
        <rFont val="Roboto Condensed"/>
      </rPr>
      <t xml:space="preserve">
</t>
    </r>
    <r>
      <rPr>
        <sz val="11"/>
        <color rgb="FF006096"/>
        <rFont val="Roboto Condensed"/>
      </rPr>
      <t>dhcp                       2        750      750        750</t>
    </r>
    <r>
      <rPr>
        <sz val="11"/>
        <color rgb="FF006096"/>
        <rFont val="Roboto Condensed"/>
      </rPr>
      <t xml:space="preserve">
</t>
    </r>
    <r>
      <rPr>
        <sz val="11"/>
        <color rgb="FF006096"/>
        <rFont val="Roboto Condensed"/>
      </rPr>
      <t>erps                       6        225      225        225</t>
    </r>
    <r>
      <rPr>
        <sz val="11"/>
        <color rgb="FF006096"/>
        <rFont val="Roboto Condensed"/>
      </rPr>
      <t xml:space="preserve">
</t>
    </r>
    <r>
      <rPr>
        <sz val="11"/>
        <color rgb="FF006096"/>
        <rFont val="Roboto Condensed"/>
      </rPr>
      <t>fib-optimization           0        100      200        100</t>
    </r>
    <r>
      <rPr>
        <sz val="11"/>
        <color rgb="FF006096"/>
        <rFont val="Roboto Condensed"/>
      </rPr>
      <t xml:space="preserve">
</t>
    </r>
    <r>
      <rPr>
        <sz val="11"/>
        <color rgb="FF006096"/>
        <rFont val="Roboto Condensed"/>
      </rPr>
      <t>icmp-broadcast-ipv4        2        325      325        325</t>
    </r>
    <r>
      <rPr>
        <sz val="11"/>
        <color rgb="FF006096"/>
        <rFont val="Roboto Condensed"/>
      </rPr>
      <t xml:space="preserve">
</t>
    </r>
    <r>
      <rPr>
        <sz val="11"/>
        <color rgb="FF006096"/>
        <rFont val="Roboto Condensed"/>
      </rPr>
      <t>icmp-multicast-ipv6        2        475      475        475</t>
    </r>
    <r>
      <rPr>
        <sz val="11"/>
        <color rgb="FF006096"/>
        <rFont val="Roboto Condensed"/>
      </rPr>
      <t xml:space="preserve">
</t>
    </r>
    <r>
      <rPr>
        <sz val="11"/>
        <color rgb="FF006096"/>
        <rFont val="Roboto Condensed"/>
      </rPr>
      <t>icmp-security-ipv6         2        325      325        325</t>
    </r>
    <r>
      <rPr>
        <sz val="11"/>
        <color rgb="FF006096"/>
        <rFont val="Roboto Condensed"/>
      </rPr>
      <t xml:space="preserve">
</t>
    </r>
    <r>
      <rPr>
        <sz val="11"/>
        <color rgb="FF006096"/>
        <rFont val="Roboto Condensed"/>
      </rPr>
      <t>icmp-unicast-ipv4          3        225      225        225</t>
    </r>
    <r>
      <rPr>
        <sz val="11"/>
        <color rgb="FF006096"/>
        <rFont val="Roboto Condensed"/>
      </rPr>
      <t xml:space="preserve">
</t>
    </r>
    <r>
      <rPr>
        <sz val="11"/>
        <color rgb="FF006096"/>
        <rFont val="Roboto Condensed"/>
      </rPr>
      <t>icmp-unicast-ipv6          3        400      400        400</t>
    </r>
    <r>
      <rPr>
        <sz val="11"/>
        <color rgb="FF006096"/>
        <rFont val="Roboto Condensed"/>
      </rPr>
      <t xml:space="preserve">
</t>
    </r>
    <r>
      <rPr>
        <sz val="11"/>
        <color rgb="FF006096"/>
        <rFont val="Roboto Condensed"/>
      </rPr>
      <t>ieee-8021x                 2        2075     259        2075</t>
    </r>
    <r>
      <rPr>
        <sz val="11"/>
        <color rgb="FF006096"/>
        <rFont val="Roboto Condensed"/>
      </rPr>
      <t xml:space="preserve">
</t>
    </r>
    <r>
      <rPr>
        <sz val="11"/>
        <color rgb="FF006096"/>
        <rFont val="Roboto Condensed"/>
      </rPr>
      <t>igmp                       4        1600     450        1600</t>
    </r>
    <r>
      <rPr>
        <sz val="11"/>
        <color rgb="FF006096"/>
        <rFont val="Roboto Condensed"/>
      </rPr>
      <t xml:space="preserve">
</t>
    </r>
    <r>
      <rPr>
        <sz val="11"/>
        <color rgb="FF006096"/>
        <rFont val="Roboto Condensed"/>
      </rPr>
      <t>ip-exceptions              0        100      100        100</t>
    </r>
    <r>
      <rPr>
        <sz val="11"/>
        <color rgb="FF006096"/>
        <rFont val="Roboto Condensed"/>
      </rPr>
      <t xml:space="preserve">
</t>
    </r>
    <r>
      <rPr>
        <sz val="11"/>
        <color rgb="FF006096"/>
        <rFont val="Roboto Condensed"/>
      </rPr>
      <t>ip-lockdown                0        100      100        100</t>
    </r>
    <r>
      <rPr>
        <sz val="11"/>
        <color rgb="FF006096"/>
        <rFont val="Roboto Condensed"/>
      </rPr>
      <t xml:space="preserve">
</t>
    </r>
    <r>
      <rPr>
        <sz val="11"/>
        <color rgb="FF006096"/>
        <rFont val="Roboto Condensed"/>
      </rPr>
      <t xml:space="preserve">ip-tracker                 0        256      256        250    </t>
    </r>
    <r>
      <rPr>
        <sz val="11"/>
        <color rgb="FF006096"/>
        <rFont val="Roboto Condensed"/>
      </rPr>
      <t xml:space="preserve">
</t>
    </r>
    <r>
      <rPr>
        <sz val="11"/>
        <color rgb="FF006096"/>
        <rFont val="Roboto Condensed"/>
      </rPr>
      <t>ipfix                      0        2500     2500       2500</t>
    </r>
    <r>
      <rPr>
        <sz val="11"/>
        <color rgb="FF006096"/>
        <rFont val="Roboto Condensed"/>
      </rPr>
      <t xml:space="preserve">
</t>
    </r>
    <r>
      <rPr>
        <sz val="11"/>
        <color rgb="FF006096"/>
        <rFont val="Roboto Condensed"/>
      </rPr>
      <t>ipsec                      5        1025     128        1025</t>
    </r>
    <r>
      <rPr>
        <sz val="11"/>
        <color rgb="FF006096"/>
        <rFont val="Roboto Condensed"/>
      </rPr>
      <t xml:space="preserve">
</t>
    </r>
    <r>
      <rPr>
        <sz val="11"/>
        <color rgb="FF006096"/>
        <rFont val="Roboto Condensed"/>
      </rPr>
      <t>ipv4-options               1        100      100        100</t>
    </r>
    <r>
      <rPr>
        <sz val="11"/>
        <color rgb="FF006096"/>
        <rFont val="Roboto Condensed"/>
      </rPr>
      <t xml:space="preserve">
</t>
    </r>
    <r>
      <rPr>
        <sz val="11"/>
        <color rgb="FF006096"/>
        <rFont val="Roboto Condensed"/>
      </rPr>
      <t>lacp                       5        2050     2050       2050</t>
    </r>
    <r>
      <rPr>
        <sz val="11"/>
        <color rgb="FF006096"/>
        <rFont val="Roboto Condensed"/>
      </rPr>
      <t xml:space="preserve">
</t>
    </r>
    <r>
      <rPr>
        <sz val="11"/>
        <color rgb="FF006096"/>
        <rFont val="Roboto Condensed"/>
      </rPr>
      <t>lldp                       5        100      100        100</t>
    </r>
    <r>
      <rPr>
        <sz val="11"/>
        <color rgb="FF006096"/>
        <rFont val="Roboto Condensed"/>
      </rPr>
      <t xml:space="preserve">
</t>
    </r>
    <r>
      <rPr>
        <sz val="11"/>
        <color rgb="FF006096"/>
        <rFont val="Roboto Condensed"/>
      </rPr>
      <t>loop-protect               6        225      225        225</t>
    </r>
    <r>
      <rPr>
        <sz val="11"/>
        <color rgb="FF006096"/>
        <rFont val="Roboto Condensed"/>
      </rPr>
      <t xml:space="preserve">
</t>
    </r>
    <r>
      <rPr>
        <sz val="11"/>
        <color rgb="FF006096"/>
        <rFont val="Roboto Condensed"/>
      </rPr>
      <t>mac-lockout                0        100      100        100</t>
    </r>
    <r>
      <rPr>
        <sz val="11"/>
        <color rgb="FF006096"/>
        <rFont val="Roboto Condensed"/>
      </rPr>
      <t xml:space="preserve">
</t>
    </r>
    <r>
      <rPr>
        <sz val="11"/>
        <color rgb="FF006096"/>
        <rFont val="Roboto Condensed"/>
      </rPr>
      <t>manageability              4        4218     4218       4200</t>
    </r>
    <r>
      <rPr>
        <sz val="11"/>
        <color rgb="FF006096"/>
        <rFont val="Roboto Condensed"/>
      </rPr>
      <t xml:space="preserve">
</t>
    </r>
    <r>
      <rPr>
        <sz val="11"/>
        <color rgb="FF006096"/>
        <rFont val="Roboto Condensed"/>
      </rPr>
      <t>mdns                       2        150      150        150</t>
    </r>
    <r>
      <rPr>
        <sz val="11"/>
        <color rgb="FF006096"/>
        <rFont val="Roboto Condensed"/>
      </rPr>
      <t xml:space="preserve">
</t>
    </r>
    <r>
      <rPr>
        <sz val="11"/>
        <color rgb="FF006096"/>
        <rFont val="Roboto Condensed"/>
      </rPr>
      <t>mirror-to-cpu              0        100      100        100</t>
    </r>
    <r>
      <rPr>
        <sz val="11"/>
        <color rgb="FF006096"/>
        <rFont val="Roboto Condensed"/>
      </rPr>
      <t xml:space="preserve">
</t>
    </r>
    <r>
      <rPr>
        <sz val="11"/>
        <color rgb="FF006096"/>
        <rFont val="Roboto Condensed"/>
      </rPr>
      <t>mld                        4        1600     450        1600</t>
    </r>
    <r>
      <rPr>
        <sz val="11"/>
        <color rgb="FF006096"/>
        <rFont val="Roboto Condensed"/>
      </rPr>
      <t xml:space="preserve">
</t>
    </r>
    <r>
      <rPr>
        <sz val="11"/>
        <color rgb="FF006096"/>
        <rFont val="Roboto Condensed"/>
      </rPr>
      <t>mvrp                       5        425      225        425</t>
    </r>
    <r>
      <rPr>
        <sz val="11"/>
        <color rgb="FF006096"/>
        <rFont val="Roboto Condensed"/>
      </rPr>
      <t xml:space="preserve">
</t>
    </r>
    <r>
      <rPr>
        <sz val="11"/>
        <color rgb="FF006096"/>
        <rFont val="Roboto Condensed"/>
      </rPr>
      <t>nae-packet-monitor         0        100      200        0</t>
    </r>
    <r>
      <rPr>
        <sz val="11"/>
        <color rgb="FF006096"/>
        <rFont val="Roboto Condensed"/>
      </rPr>
      <t xml:space="preserve">
</t>
    </r>
    <r>
      <rPr>
        <sz val="11"/>
        <color rgb="FF006096"/>
        <rFont val="Roboto Condensed"/>
      </rPr>
      <t>ntp                        4        100      100        100</t>
    </r>
    <r>
      <rPr>
        <sz val="11"/>
        <color rgb="FF006096"/>
        <rFont val="Roboto Condensed"/>
      </rPr>
      <t xml:space="preserve">
</t>
    </r>
    <r>
      <rPr>
        <sz val="11"/>
        <color rgb="FF006096"/>
        <rFont val="Roboto Condensed"/>
      </rPr>
      <t>ospf-multicast             5        1025     1025       1025</t>
    </r>
    <r>
      <rPr>
        <sz val="11"/>
        <color rgb="FF006096"/>
        <rFont val="Roboto Condensed"/>
      </rPr>
      <t xml:space="preserve">
</t>
    </r>
    <r>
      <rPr>
        <sz val="11"/>
        <color rgb="FF006096"/>
        <rFont val="Roboto Condensed"/>
      </rPr>
      <t>ospf-unicast               5        1025     1025       1025</t>
    </r>
    <r>
      <rPr>
        <sz val="11"/>
        <color rgb="FF006096"/>
        <rFont val="Roboto Condensed"/>
      </rPr>
      <t xml:space="preserve">
</t>
    </r>
    <r>
      <rPr>
        <sz val="11"/>
        <color rgb="FF006096"/>
        <rFont val="Roboto Condensed"/>
      </rPr>
      <t>pim                        5        1700     1700       1700</t>
    </r>
    <r>
      <rPr>
        <sz val="11"/>
        <color rgb="FF006096"/>
        <rFont val="Roboto Condensed"/>
      </rPr>
      <t xml:space="preserve">
</t>
    </r>
    <r>
      <rPr>
        <sz val="11"/>
        <color rgb="FF006096"/>
        <rFont val="Roboto Condensed"/>
      </rPr>
      <t>ptp                        5        1000     250        1000</t>
    </r>
    <r>
      <rPr>
        <sz val="11"/>
        <color rgb="FF006096"/>
        <rFont val="Roboto Condensed"/>
      </rPr>
      <t xml:space="preserve">
</t>
    </r>
    <r>
      <rPr>
        <sz val="11"/>
        <color rgb="FF006096"/>
        <rFont val="Roboto Condensed"/>
      </rPr>
      <t>secure-learn               2        2075     259        2075</t>
    </r>
    <r>
      <rPr>
        <sz val="11"/>
        <color rgb="FF006096"/>
        <rFont val="Roboto Condensed"/>
      </rPr>
      <t xml:space="preserve">
</t>
    </r>
    <r>
      <rPr>
        <sz val="11"/>
        <color rgb="FF006096"/>
        <rFont val="Roboto Condensed"/>
      </rPr>
      <t>sflow                      1        1000     125        1000</t>
    </r>
    <r>
      <rPr>
        <sz val="11"/>
        <color rgb="FF006096"/>
        <rFont val="Roboto Condensed"/>
      </rPr>
      <t xml:space="preserve">
</t>
    </r>
    <r>
      <rPr>
        <sz val="11"/>
        <color rgb="FF006096"/>
        <rFont val="Roboto Condensed"/>
      </rPr>
      <t>stp                        6        2000     2000       2000</t>
    </r>
    <r>
      <rPr>
        <sz val="11"/>
        <color rgb="FF006096"/>
        <rFont val="Roboto Condensed"/>
      </rPr>
      <t xml:space="preserve">
</t>
    </r>
    <r>
      <rPr>
        <sz val="11"/>
        <color rgb="FF006096"/>
        <rFont val="Roboto Condensed"/>
      </rPr>
      <t>udld                       6        450      450        450</t>
    </r>
    <r>
      <rPr>
        <sz val="11"/>
        <color rgb="FF006096"/>
        <rFont val="Roboto Condensed"/>
      </rPr>
      <t xml:space="preserve">
</t>
    </r>
    <r>
      <rPr>
        <sz val="11"/>
        <color rgb="FF006096"/>
        <rFont val="Roboto Condensed"/>
      </rPr>
      <t xml:space="preserve">unknown-multicast          1        1025     128        1025   </t>
    </r>
    <r>
      <rPr>
        <sz val="11"/>
        <color rgb="FF006096"/>
        <rFont val="Roboto Condensed"/>
      </rPr>
      <t xml:space="preserve">
</t>
    </r>
    <r>
      <rPr>
        <sz val="11"/>
        <color rgb="FF006096"/>
        <rFont val="Roboto Condensed"/>
      </rPr>
      <t>unresolved-ip-unicast      1        325      325        325</t>
    </r>
    <r>
      <rPr>
        <sz val="11"/>
        <color rgb="FF006096"/>
        <rFont val="Roboto Condensed"/>
      </rPr>
      <t xml:space="preserve">
</t>
    </r>
    <r>
      <rPr>
        <sz val="11"/>
        <color rgb="FF006096"/>
        <rFont val="Roboto Condensed"/>
      </rPr>
      <t>vrrp                       4        400      400        400</t>
    </r>
    <r>
      <rPr>
        <sz val="11"/>
        <color rgb="FF006096"/>
        <rFont val="Roboto Condensed"/>
      </rPr>
      <t xml:space="preserve">
</t>
    </r>
    <r>
      <rPr>
        <sz val="11"/>
        <color rgb="FF006096"/>
        <rFont val="Roboto Condensed"/>
      </rPr>
      <t>default                    2        4225     528        4225</t>
    </r>
    <r>
      <rPr>
        <sz val="11"/>
        <color rgb="FF006096"/>
        <rFont val="Roboto Condensed"/>
      </rPr>
      <t xml:space="preserve">
</t>
    </r>
    <r>
      <rPr>
        <sz val="11"/>
        <color rgb="FF006096"/>
        <rFont val="Roboto Condensed"/>
      </rPr>
      <t>switch#</t>
    </r>
    <r>
      <rPr>
        <sz val="11"/>
        <color rgb="FF006096"/>
        <rFont val="Roboto Condensed"/>
      </rPr>
      <t xml:space="preserve">
</t>
    </r>
  </si>
  <si>
    <t>Spanning Tree Security</t>
  </si>
  <si>
    <t>4.2.1</t>
  </si>
  <si>
    <r>
      <rPr>
        <sz val="11"/>
        <rFont val="Calibri"/>
      </rPr>
      <t>Spaning Tree BPDU Protect</t>
    </r>
  </si>
  <si>
    <r>
      <rPr>
        <sz val="11"/>
        <color rgb="FF006096"/>
        <rFont val="Roboto Condensed"/>
      </rPr>
      <t>switch(config)# interface 1/1/20</t>
    </r>
    <r>
      <rPr>
        <sz val="11"/>
        <color rgb="FF006096"/>
        <rFont val="Roboto Condensed"/>
      </rPr>
      <t xml:space="preserve">
</t>
    </r>
    <r>
      <rPr>
        <sz val="11"/>
        <color rgb="FF006096"/>
        <rFont val="Roboto Condensed"/>
      </rPr>
      <t>switch(config-if)# no shutdown</t>
    </r>
    <r>
      <rPr>
        <sz val="11"/>
        <color rgb="FF006096"/>
        <rFont val="Roboto Condensed"/>
      </rPr>
      <t xml:space="preserve">
</t>
    </r>
    <r>
      <rPr>
        <sz val="11"/>
        <color rgb="FF006096"/>
        <rFont val="Roboto Condensed"/>
      </rPr>
      <t>switch(config-if)# no routing</t>
    </r>
    <r>
      <rPr>
        <sz val="11"/>
        <color rgb="FF006096"/>
        <rFont val="Roboto Condensed"/>
      </rPr>
      <t xml:space="preserve">
</t>
    </r>
    <r>
      <rPr>
        <sz val="11"/>
        <color rgb="FF006096"/>
        <rFont val="Roboto Condensed"/>
      </rPr>
      <t>switch(config-if)# vlan access 10</t>
    </r>
    <r>
      <rPr>
        <sz val="11"/>
        <color rgb="FF006096"/>
        <rFont val="Roboto Condensed"/>
      </rPr>
      <t xml:space="preserve">
</t>
    </r>
    <r>
      <rPr>
        <sz val="11"/>
        <color rgb="FF006096"/>
        <rFont val="Roboto Condensed"/>
      </rPr>
      <t>switch(config-if)# spanning-tree bpdu-guard</t>
    </r>
    <r>
      <rPr>
        <sz val="11"/>
        <color rgb="FF006096"/>
        <rFont val="Roboto Condensed"/>
      </rPr>
      <t xml:space="preserve">
</t>
    </r>
    <r>
      <rPr>
        <sz val="11"/>
        <color rgb="FF006096"/>
        <rFont val="Roboto Condensed"/>
      </rPr>
      <t>switch(config-if)# exit</t>
    </r>
    <r>
      <rPr>
        <sz val="11"/>
        <color rgb="FF006096"/>
        <rFont val="Roboto Condensed"/>
      </rPr>
      <t xml:space="preserve">
</t>
    </r>
  </si>
  <si>
    <r>
      <rPr>
        <sz val="11"/>
        <color rgb="FF000000"/>
        <rFont val="Calibri"/>
      </rPr>
      <t>This sequence describes configuring Spanning Tree's BPDU Protect feature</t>
    </r>
  </si>
  <si>
    <r>
      <rPr>
        <sz val="11"/>
        <color rgb="FF000000"/>
        <rFont val="Calibri"/>
      </rPr>
      <t>While BPDU protect will prevent spoofed BPDU traffic from entering the network, there are potential impacts to the network including: When a BPDU packet is received the receiving port enters an error state and shuts down, resulting in loss of connectivity of connected devices If BPDU protect is mis-configuired and enabled on a port connected to another switch actively participating in the spanning tree, a loop can occur, leading to broadcast storms and network instability.</t>
    </r>
  </si>
  <si>
    <r>
      <rPr>
        <sz val="11"/>
        <color rgb="FF000000"/>
        <rFont val="Calibri"/>
      </rPr>
      <t>Audit Procedure</t>
    </r>
    <r>
      <rPr>
        <sz val="11"/>
        <color rgb="FF000000"/>
        <rFont val="Calibri"/>
      </rPr>
      <t xml:space="preserve">
</t>
    </r>
    <r>
      <rPr>
        <sz val="11"/>
        <color rgb="FF006096"/>
        <rFont val="Roboto Condensed"/>
      </rPr>
      <t>switch# show spanning-tree interface 1/1/20</t>
    </r>
    <r>
      <rPr>
        <sz val="11"/>
        <color rgb="FF006096"/>
        <rFont val="Roboto Condensed"/>
      </rPr>
      <t xml:space="preserve">
</t>
    </r>
    <r>
      <rPr>
        <sz val="11"/>
        <color rgb="FF006096"/>
        <rFont val="Roboto Condensed"/>
      </rPr>
      <t>Port                      : 1/1/20</t>
    </r>
    <r>
      <rPr>
        <sz val="11"/>
        <color rgb="FF006096"/>
        <rFont val="Roboto Condensed"/>
      </rPr>
      <t xml:space="preserve">
</t>
    </r>
    <r>
      <rPr>
        <sz val="11"/>
        <color rgb="FF006096"/>
        <rFont val="Roboto Condensed"/>
      </rPr>
      <t>Admin State               : up</t>
    </r>
    <r>
      <rPr>
        <sz val="11"/>
        <color rgb="FF006096"/>
        <rFont val="Roboto Condensed"/>
      </rPr>
      <t xml:space="preserve">
</t>
    </r>
    <r>
      <rPr>
        <sz val="11"/>
        <color rgb="FF006096"/>
        <rFont val="Roboto Condensed"/>
      </rPr>
      <t>BPDU Guard                : enabled</t>
    </r>
    <r>
      <rPr>
        <sz val="11"/>
        <color rgb="FF006096"/>
        <rFont val="Roboto Condensed"/>
      </rPr>
      <t xml:space="preserve">
</t>
    </r>
    <r>
      <rPr>
        <sz val="11"/>
        <color rgb="FF006096"/>
        <rFont val="Roboto Condensed"/>
      </rPr>
      <t>BPDU Filter               : disabled</t>
    </r>
    <r>
      <rPr>
        <sz val="11"/>
        <color rgb="FF006096"/>
        <rFont val="Roboto Condensed"/>
      </rPr>
      <t xml:space="preserve">
</t>
    </r>
    <r>
      <rPr>
        <sz val="11"/>
        <color rgb="FF006096"/>
        <rFont val="Roboto Condensed"/>
      </rPr>
      <t>RPVST Guard               : disabled</t>
    </r>
    <r>
      <rPr>
        <sz val="11"/>
        <color rgb="FF006096"/>
        <rFont val="Roboto Condensed"/>
      </rPr>
      <t xml:space="preserve">
</t>
    </r>
    <r>
      <rPr>
        <sz val="11"/>
        <color rgb="FF006096"/>
        <rFont val="Roboto Condensed"/>
      </rPr>
      <t>RPVST Filter              : disabled</t>
    </r>
    <r>
      <rPr>
        <sz val="11"/>
        <color rgb="FF006096"/>
        <rFont val="Roboto Condensed"/>
      </rPr>
      <t xml:space="preserve">
</t>
    </r>
    <r>
      <rPr>
        <sz val="11"/>
        <color rgb="FF006096"/>
        <rFont val="Roboto Condensed"/>
      </rPr>
      <t>Loop Guard                : disabled</t>
    </r>
    <r>
      <rPr>
        <sz val="11"/>
        <color rgb="FF006096"/>
        <rFont val="Roboto Condensed"/>
      </rPr>
      <t xml:space="preserve">
</t>
    </r>
    <r>
      <rPr>
        <sz val="11"/>
        <color rgb="FF006096"/>
        <rFont val="Roboto Condensed"/>
      </rPr>
      <t>Root Guard                : disabled</t>
    </r>
    <r>
      <rPr>
        <sz val="11"/>
        <color rgb="FF006096"/>
        <rFont val="Roboto Condensed"/>
      </rPr>
      <t xml:space="preserve">
</t>
    </r>
    <r>
      <rPr>
        <sz val="11"/>
        <color rgb="FF006096"/>
        <rFont val="Roboto Condensed"/>
      </rPr>
      <t>TCN Guard                 : disabled</t>
    </r>
    <r>
      <rPr>
        <sz val="11"/>
        <color rgb="FF006096"/>
        <rFont val="Roboto Condensed"/>
      </rPr>
      <t xml:space="preserve">
</t>
    </r>
    <r>
      <rPr>
        <sz val="11"/>
        <color rgb="FF006096"/>
        <rFont val="Roboto Condensed"/>
      </rPr>
      <t>Admin Edge Port           : admin-network</t>
    </r>
    <r>
      <rPr>
        <sz val="11"/>
        <color rgb="FF006096"/>
        <rFont val="Roboto Condensed"/>
      </rPr>
      <t xml:space="preserve">
</t>
    </r>
    <r>
      <rPr>
        <sz val="11"/>
        <color rgb="FF006096"/>
        <rFont val="Roboto Condensed"/>
      </rPr>
      <t>Link Type                 : Point to Point</t>
    </r>
    <r>
      <rPr>
        <sz val="11"/>
        <color rgb="FF006096"/>
        <rFont val="Roboto Condensed"/>
      </rPr>
      <t xml:space="preserve">
</t>
    </r>
    <r>
      <rPr>
        <sz val="11"/>
        <color rgb="FF006096"/>
        <rFont val="Roboto Condensed"/>
      </rPr>
      <t>BPDU Tx Count             : 31</t>
    </r>
    <r>
      <rPr>
        <sz val="11"/>
        <color rgb="FF006096"/>
        <rFont val="Roboto Condensed"/>
      </rPr>
      <t xml:space="preserve">
</t>
    </r>
    <r>
      <rPr>
        <sz val="11"/>
        <color rgb="FF006096"/>
        <rFont val="Roboto Condensed"/>
      </rPr>
      <t>BPDU Rx Count             : 0</t>
    </r>
    <r>
      <rPr>
        <sz val="11"/>
        <color rgb="FF006096"/>
        <rFont val="Roboto Condensed"/>
      </rPr>
      <t xml:space="preserve">
</t>
    </r>
    <r>
      <rPr>
        <sz val="11"/>
        <color rgb="FF006096"/>
        <rFont val="Roboto Condensed"/>
      </rPr>
      <t>TCN Tx Count              : 0</t>
    </r>
    <r>
      <rPr>
        <sz val="11"/>
        <color rgb="FF006096"/>
        <rFont val="Roboto Condensed"/>
      </rPr>
      <t xml:space="preserve">
</t>
    </r>
    <r>
      <rPr>
        <sz val="11"/>
        <color rgb="FF006096"/>
        <rFont val="Roboto Condensed"/>
      </rPr>
      <t>TCN Rx Count              : 0</t>
    </r>
    <r>
      <rPr>
        <sz val="11"/>
        <color rgb="FF006096"/>
        <rFont val="Roboto Condensed"/>
      </rPr>
      <t xml:space="preserve">
</t>
    </r>
  </si>
  <si>
    <r>
      <rPr>
        <sz val="11"/>
        <color rgb="FF000000"/>
        <rFont val="Calibri"/>
      </rPr>
      <t>Spanning Tree BPDU protect is disabled by default</t>
    </r>
  </si>
  <si>
    <t>4.2.2</t>
  </si>
  <si>
    <r>
      <rPr>
        <sz val="11"/>
        <rFont val="Calibri"/>
      </rPr>
      <t>Spanning Tree Root Protect</t>
    </r>
  </si>
  <si>
    <r>
      <rPr>
        <sz val="11"/>
        <color rgb="FF006096"/>
        <rFont val="Roboto Condensed"/>
      </rPr>
      <t>switch(config)# interface 1/1/21</t>
    </r>
    <r>
      <rPr>
        <sz val="11"/>
        <color rgb="FF006096"/>
        <rFont val="Roboto Condensed"/>
      </rPr>
      <t xml:space="preserve">
</t>
    </r>
    <r>
      <rPr>
        <sz val="11"/>
        <color rgb="FF006096"/>
        <rFont val="Roboto Condensed"/>
      </rPr>
      <t>switch(config-if)# no shutdown</t>
    </r>
    <r>
      <rPr>
        <sz val="11"/>
        <color rgb="FF006096"/>
        <rFont val="Roboto Condensed"/>
      </rPr>
      <t xml:space="preserve">
</t>
    </r>
    <r>
      <rPr>
        <sz val="11"/>
        <color rgb="FF006096"/>
        <rFont val="Roboto Condensed"/>
      </rPr>
      <t>switch(config-if)# no routing</t>
    </r>
    <r>
      <rPr>
        <sz val="11"/>
        <color rgb="FF006096"/>
        <rFont val="Roboto Condensed"/>
      </rPr>
      <t xml:space="preserve">
</t>
    </r>
    <r>
      <rPr>
        <sz val="11"/>
        <color rgb="FF006096"/>
        <rFont val="Roboto Condensed"/>
      </rPr>
      <t>switch(config-if)# vlan trunk allow all</t>
    </r>
    <r>
      <rPr>
        <sz val="11"/>
        <color rgb="FF006096"/>
        <rFont val="Roboto Condensed"/>
      </rPr>
      <t xml:space="preserve">
</t>
    </r>
    <r>
      <rPr>
        <sz val="11"/>
        <color rgb="FF006096"/>
        <rFont val="Roboto Condensed"/>
      </rPr>
      <t>switch(config-if)# vlan trunk native 1</t>
    </r>
    <r>
      <rPr>
        <sz val="11"/>
        <color rgb="FF006096"/>
        <rFont val="Roboto Condensed"/>
      </rPr>
      <t xml:space="preserve">
</t>
    </r>
    <r>
      <rPr>
        <sz val="11"/>
        <color rgb="FF006096"/>
        <rFont val="Roboto Condensed"/>
      </rPr>
      <t>switch(config-if)# spanning-tree root-guard</t>
    </r>
    <r>
      <rPr>
        <sz val="11"/>
        <color rgb="FF006096"/>
        <rFont val="Roboto Condensed"/>
      </rPr>
      <t xml:space="preserve">
</t>
    </r>
    <r>
      <rPr>
        <sz val="11"/>
        <color rgb="FF006096"/>
        <rFont val="Roboto Condensed"/>
      </rPr>
      <t>switch(config-if)# exit</t>
    </r>
    <r>
      <rPr>
        <sz val="11"/>
        <color rgb="FF006096"/>
        <rFont val="Roboto Condensed"/>
      </rPr>
      <t xml:space="preserve">
</t>
    </r>
  </si>
  <si>
    <r>
      <rPr>
        <sz val="11"/>
        <color rgb="FF000000"/>
        <rFont val="Calibri"/>
      </rPr>
      <t>This sequence describes configuring Spanning Tree's Root Protect feature</t>
    </r>
  </si>
  <si>
    <r>
      <rPr>
        <sz val="11"/>
        <color rgb="FF000000"/>
        <rFont val="Calibri"/>
      </rPr>
      <t>Enabling the Spanning Tree Protocol (STP) Root Guard feature, also known as Root Protect, is a crucial security measure in network switches. It helps prevent unauthorized switches from becoming the root bridge in your network's STP topology. However, like any network configuration, there can be potential side effects if not implemented correctly:</t>
    </r>
    <r>
      <rPr>
        <sz val="11"/>
        <color rgb="FF000000"/>
        <rFont val="Calibri"/>
      </rPr>
      <t xml:space="preserve">
</t>
    </r>
    <r>
      <rPr>
        <sz val="11"/>
        <color rgb="FF000000"/>
        <rFont val="Calibri"/>
      </rPr>
      <t>Ports in Root-Inconsistent State: If a port receives a superior Bridge Protocol Data Unit (BPDU) the port enters a "root-inconsistent" state and stops forwarding traffic.</t>
    </r>
    <r>
      <rPr>
        <sz val="11"/>
        <color rgb="FF000000"/>
        <rFont val="Calibri"/>
      </rPr>
      <t xml:space="preserve">
</t>
    </r>
    <r>
      <rPr>
        <sz val="11"/>
        <color rgb="FF000000"/>
        <rFont val="Calibri"/>
      </rPr>
      <t>Potential for Unexpected Topology Changes: If Root Guard is erroneously enabled on ports that are supposed to be part of the root path, it could block legitimate switches from becoming the root bridge in case of a failure, which could lead to network instability. Root Guards implementation can influence how the spanning tree converges. Incorrectly chosen root bridges can lead to suboptimal paths for data traffic, potentially impacting network performance.</t>
    </r>
  </si>
  <si>
    <r>
      <rPr>
        <sz val="11"/>
        <color rgb="FF006096"/>
        <rFont val="Roboto Condensed"/>
      </rPr>
      <t>switch# show spanning-tree interface 1/1/21</t>
    </r>
    <r>
      <rPr>
        <sz val="11"/>
        <color rgb="FF006096"/>
        <rFont val="Roboto Condensed"/>
      </rPr>
      <t xml:space="preserve">
</t>
    </r>
    <r>
      <rPr>
        <sz val="11"/>
        <color rgb="FF006096"/>
        <rFont val="Roboto Condensed"/>
      </rPr>
      <t>Port                      : 1/1/21</t>
    </r>
    <r>
      <rPr>
        <sz val="11"/>
        <color rgb="FF006096"/>
        <rFont val="Roboto Condensed"/>
      </rPr>
      <t xml:space="preserve">
</t>
    </r>
    <r>
      <rPr>
        <sz val="11"/>
        <color rgb="FF006096"/>
        <rFont val="Roboto Condensed"/>
      </rPr>
      <t>Admin State               : up</t>
    </r>
    <r>
      <rPr>
        <sz val="11"/>
        <color rgb="FF006096"/>
        <rFont val="Roboto Condensed"/>
      </rPr>
      <t xml:space="preserve">
</t>
    </r>
    <r>
      <rPr>
        <sz val="11"/>
        <color rgb="FF006096"/>
        <rFont val="Roboto Condensed"/>
      </rPr>
      <t>BPDU Guard                : disabled</t>
    </r>
    <r>
      <rPr>
        <sz val="11"/>
        <color rgb="FF006096"/>
        <rFont val="Roboto Condensed"/>
      </rPr>
      <t xml:space="preserve">
</t>
    </r>
    <r>
      <rPr>
        <sz val="11"/>
        <color rgb="FF006096"/>
        <rFont val="Roboto Condensed"/>
      </rPr>
      <t>BPDU Filter               : disabled</t>
    </r>
    <r>
      <rPr>
        <sz val="11"/>
        <color rgb="FF006096"/>
        <rFont val="Roboto Condensed"/>
      </rPr>
      <t xml:space="preserve">
</t>
    </r>
    <r>
      <rPr>
        <sz val="11"/>
        <color rgb="FF006096"/>
        <rFont val="Roboto Condensed"/>
      </rPr>
      <t>RPVST Guard               : disabled</t>
    </r>
    <r>
      <rPr>
        <sz val="11"/>
        <color rgb="FF006096"/>
        <rFont val="Roboto Condensed"/>
      </rPr>
      <t xml:space="preserve">
</t>
    </r>
    <r>
      <rPr>
        <sz val="11"/>
        <color rgb="FF006096"/>
        <rFont val="Roboto Condensed"/>
      </rPr>
      <t>RPVST Filter              : disabled</t>
    </r>
    <r>
      <rPr>
        <sz val="11"/>
        <color rgb="FF006096"/>
        <rFont val="Roboto Condensed"/>
      </rPr>
      <t xml:space="preserve">
</t>
    </r>
    <r>
      <rPr>
        <sz val="11"/>
        <color rgb="FF006096"/>
        <rFont val="Roboto Condensed"/>
      </rPr>
      <t>Loop Guard                : disabled</t>
    </r>
    <r>
      <rPr>
        <sz val="11"/>
        <color rgb="FF006096"/>
        <rFont val="Roboto Condensed"/>
      </rPr>
      <t xml:space="preserve">
</t>
    </r>
    <r>
      <rPr>
        <sz val="11"/>
        <color rgb="FF006096"/>
        <rFont val="Roboto Condensed"/>
      </rPr>
      <t>Root Guard                : enabled</t>
    </r>
    <r>
      <rPr>
        <sz val="11"/>
        <color rgb="FF006096"/>
        <rFont val="Roboto Condensed"/>
      </rPr>
      <t xml:space="preserve">
</t>
    </r>
    <r>
      <rPr>
        <sz val="11"/>
        <color rgb="FF006096"/>
        <rFont val="Roboto Condensed"/>
      </rPr>
      <t>TCN Guard                 : disabled</t>
    </r>
    <r>
      <rPr>
        <sz val="11"/>
        <color rgb="FF006096"/>
        <rFont val="Roboto Condensed"/>
      </rPr>
      <t xml:space="preserve">
</t>
    </r>
    <r>
      <rPr>
        <sz val="11"/>
        <color rgb="FF006096"/>
        <rFont val="Roboto Condensed"/>
      </rPr>
      <t>Admin Edge Port           : admin-network</t>
    </r>
    <r>
      <rPr>
        <sz val="11"/>
        <color rgb="FF006096"/>
        <rFont val="Roboto Condensed"/>
      </rPr>
      <t xml:space="preserve">
</t>
    </r>
    <r>
      <rPr>
        <sz val="11"/>
        <color rgb="FF006096"/>
        <rFont val="Roboto Condensed"/>
      </rPr>
      <t>Link Type                 : Point to Point</t>
    </r>
    <r>
      <rPr>
        <sz val="11"/>
        <color rgb="FF006096"/>
        <rFont val="Roboto Condensed"/>
      </rPr>
      <t xml:space="preserve">
</t>
    </r>
    <r>
      <rPr>
        <sz val="11"/>
        <color rgb="FF006096"/>
        <rFont val="Roboto Condensed"/>
      </rPr>
      <t>BPDU Tx Count             : 31</t>
    </r>
    <r>
      <rPr>
        <sz val="11"/>
        <color rgb="FF006096"/>
        <rFont val="Roboto Condensed"/>
      </rPr>
      <t xml:space="preserve">
</t>
    </r>
    <r>
      <rPr>
        <sz val="11"/>
        <color rgb="FF006096"/>
        <rFont val="Roboto Condensed"/>
      </rPr>
      <t>BPDU Rx Count             : 0</t>
    </r>
    <r>
      <rPr>
        <sz val="11"/>
        <color rgb="FF006096"/>
        <rFont val="Roboto Condensed"/>
      </rPr>
      <t xml:space="preserve">
</t>
    </r>
    <r>
      <rPr>
        <sz val="11"/>
        <color rgb="FF006096"/>
        <rFont val="Roboto Condensed"/>
      </rPr>
      <t>TCN Tx Count              : 0</t>
    </r>
    <r>
      <rPr>
        <sz val="11"/>
        <color rgb="FF006096"/>
        <rFont val="Roboto Condensed"/>
      </rPr>
      <t xml:space="preserve">
</t>
    </r>
    <r>
      <rPr>
        <sz val="11"/>
        <color rgb="FF006096"/>
        <rFont val="Roboto Condensed"/>
      </rPr>
      <t>TCN Rx Count              : 0</t>
    </r>
    <r>
      <rPr>
        <sz val="11"/>
        <color rgb="FF006096"/>
        <rFont val="Roboto Condensed"/>
      </rPr>
      <t xml:space="preserve">
</t>
    </r>
  </si>
  <si>
    <r>
      <rPr>
        <sz val="11"/>
        <color rgb="FF000000"/>
        <rFont val="Calibri"/>
      </rPr>
      <t>Spanning Tree root protect is disabled by default</t>
    </r>
  </si>
  <si>
    <t>Control Plane ACL</t>
  </si>
  <si>
    <t>4.3.1</t>
  </si>
  <si>
    <r>
      <rPr>
        <sz val="11"/>
        <rFont val="Calibri"/>
      </rPr>
      <t>Control Plane ACL Management</t>
    </r>
  </si>
  <si>
    <r>
      <rPr>
        <sz val="11"/>
        <color rgb="FF006096"/>
        <rFont val="Roboto Condensed"/>
      </rPr>
      <t>switch# conf</t>
    </r>
    <r>
      <rPr>
        <sz val="11"/>
        <color rgb="FF006096"/>
        <rFont val="Roboto Condensed"/>
      </rPr>
      <t xml:space="preserve">
</t>
    </r>
    <r>
      <rPr>
        <sz val="11"/>
        <color rgb="FF006096"/>
        <rFont val="Roboto Condensed"/>
      </rPr>
      <t>switch(config)# access-list ip &lt;acl-name&gt;</t>
    </r>
    <r>
      <rPr>
        <sz val="11"/>
        <color rgb="FF006096"/>
        <rFont val="Roboto Condensed"/>
      </rPr>
      <t xml:space="preserve">
</t>
    </r>
    <r>
      <rPr>
        <sz val="11"/>
        <color rgb="FF006096"/>
        <rFont val="Roboto Condensed"/>
      </rPr>
      <t>switch(config-acl-ip)# permit ip &lt;ip address or network&gt; any</t>
    </r>
    <r>
      <rPr>
        <sz val="11"/>
        <color rgb="FF006096"/>
        <rFont val="Roboto Condensed"/>
      </rPr>
      <t xml:space="preserve">
</t>
    </r>
    <r>
      <rPr>
        <sz val="11"/>
        <color rgb="FF006096"/>
        <rFont val="Roboto Condensed"/>
      </rPr>
      <t xml:space="preserve">switch(config-acl-ip)# deny ip any any log </t>
    </r>
    <r>
      <rPr>
        <sz val="11"/>
        <color rgb="FF006096"/>
        <rFont val="Roboto Condensed"/>
      </rPr>
      <t xml:space="preserve">
</t>
    </r>
    <r>
      <rPr>
        <sz val="11"/>
        <color rgb="FF006096"/>
        <rFont val="Roboto Condensed"/>
      </rPr>
      <t>switch(config)# apply access-list ip &lt;acl-name&gt; control-plane vrf mgmt</t>
    </r>
    <r>
      <rPr>
        <sz val="11"/>
        <color rgb="FF006096"/>
        <rFont val="Roboto Condensed"/>
      </rPr>
      <t xml:space="preserve">
</t>
    </r>
  </si>
  <si>
    <r>
      <rPr>
        <sz val="11"/>
        <color rgb="FF000000"/>
        <rFont val="Calibri"/>
      </rPr>
      <t>Restrict Management Access to trusted management devices</t>
    </r>
  </si>
  <si>
    <r>
      <rPr>
        <sz val="11"/>
        <color rgb="FF000000"/>
        <rFont val="Calibri"/>
      </rPr>
      <t>There are significant risks associated with allowing any device with reachability to access the exposed ports on network infrastructure.  White listing specific devices to allow specific interfaces ensures only specific devices will be able to access specific interfaces.</t>
    </r>
  </si>
  <si>
    <r>
      <rPr>
        <sz val="11"/>
        <color rgb="FF006096"/>
        <rFont val="Roboto Condensed"/>
      </rPr>
      <t xml:space="preserve">switch# show access-list control-plane </t>
    </r>
    <r>
      <rPr>
        <sz val="11"/>
        <color rgb="FF006096"/>
        <rFont val="Roboto Condensed"/>
      </rPr>
      <t xml:space="preserve">
</t>
    </r>
  </si>
  <si>
    <r>
      <rPr>
        <sz val="11"/>
        <color rgb="FF000000"/>
        <rFont val="Calibri"/>
      </rPr>
      <t>No ACL is applied by default</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</si>
  <si>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</si>
  <si>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</si>
  <si>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</si>
  <si>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</si>
  <si>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</si>
  <si>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</si>
  <si>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</si>
  <si>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</si>
  <si>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</si>
  <si>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</si>
  <si>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</si>
  <si>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</si>
  <si>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</si>
  <si>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</si>
  <si>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</si>
  <si>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</si>
  <si>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</si>
  <si>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</si>
  <si>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</si>
  <si>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</si>
  <si>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</si>
  <si>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</si>
  <si>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</si>
  <si>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</si>
  <si>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</si>
  <si>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</si>
  <si>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</si>
  <si>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</si>
  <si>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</si>
  <si>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HPE Aruba Networking CX Switch Benchmark</t>
  </si>
  <si>
    <t>Developed By:</t>
  </si>
  <si>
    <t>Center for Internet Security (CIS)</t>
  </si>
  <si>
    <t>Release Information:</t>
  </si>
  <si>
    <r>
      <rPr>
        <b/>
        <sz val="11"/>
        <color rgb="FF000000"/>
        <rFont val="Calibri"/>
      </rPr>
      <t>Version:</t>
    </r>
    <r>
      <rPr>
        <sz val="11"/>
        <color rgb="FF000000"/>
        <rFont val="Calibri"/>
      </rPr>
      <t xml:space="preserve"> v1.0.1     </t>
    </r>
    <r>
      <rPr>
        <b/>
        <sz val="11"/>
        <color rgb="FF000000"/>
        <rFont val="Calibri"/>
      </rPr>
      <t>Date:</t>
    </r>
    <r>
      <rPr>
        <sz val="11"/>
        <color rgb="FF000000"/>
        <rFont val="Calibri"/>
      </rPr>
      <t xml:space="preserve"> 08 January 2026     </t>
    </r>
    <r>
      <rPr>
        <b/>
        <sz val="11"/>
        <color rgb="FF000000"/>
        <rFont val="Calibri"/>
      </rPr>
      <t>Recommendation Count:</t>
    </r>
    <r>
      <rPr>
        <sz val="11"/>
        <color rgb="FF000000"/>
        <rFont val="Calibri"/>
      </rPr>
      <t xml:space="preserve"> 80</t>
    </r>
  </si>
  <si>
    <t>Development Url:</t>
  </si>
  <si>
    <t>https://workbench.cisecurity.org/benchmarks/24202</t>
  </si>
  <si>
    <t>Download Url:</t>
  </si>
  <si>
    <t>https://downloads.cisecurity.org/#/</t>
  </si>
  <si>
    <t>Guide Overview:</t>
  </si>
  <si>
    <r>
      <rPr>
        <sz val="11"/>
        <color rgb="FF000000"/>
        <rFont val="Calibri"/>
      </rPr>
      <t>This benchmark, Security Configuration Benchmark for HPE Aruba Networking CX Switch, provides prescriptive guidance for establishing a secure configuration posture for HPE Aruba Networking CX Switches running AOS-CX version 10.16.1006 or later. This guide was tested against AOS-CX version 10.16.1006. This is a development version and is meant to encourage the HPE Aruba user community to test configurations and make recommendations.Please note that certain features described in this document may not be available on all switch platforms. For a comprehensive list of supported features for each platform, kindly refer to the HPE Aruba Networking Support Portal - https://networkingsupport.hpe.com/</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</si>
  <si>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</si>
  <si>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HPE Aruba Networks AOS-CX on an HPE Aruba Networks switching platforms.</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</si>
  <si>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</si>
  <si>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</si>
  <si>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</si>
  <si>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</si>
  <si>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a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</si>
  <si>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r>
      <rPr>
        <b/>
        <sz val="11"/>
        <color rgb="FF240458"/>
        <rFont val="Calibri"/>
      </rPr>
      <t>Optional Security Recommendations</t>
    </r>
  </si>
  <si>
    <r>
      <rPr>
        <sz val="11"/>
        <color rgb="FF000000"/>
        <rFont val="Calibri"/>
      </rPr>
      <t>This profile extends the "Level 2" profile. The optional security recommendations for AOS-CX switches provide advanced guidelines that extend beyond Level 2 benchmarks, catering to specific network configurations and use cases.</t>
    </r>
    <r>
      <rPr>
        <sz val="11"/>
        <color rgb="FF000000"/>
        <rFont val="Calibri"/>
      </rPr>
      <t xml:space="preserve">
</t>
    </r>
    <r>
      <rPr>
        <sz val="11"/>
        <color rgb="FF000000"/>
        <rFont val="Calibri"/>
      </rPr>
      <t>These recommendations focus on enhancing security in areas such as advanced routing, multicast, network defense and feature-specific configurations, which may not be universally applicable to all customers.</t>
    </r>
    <r>
      <rPr>
        <sz val="11"/>
        <color rgb="FF000000"/>
        <rFont val="Calibri"/>
      </rPr>
      <t xml:space="preserve">
</t>
    </r>
    <r>
      <rPr>
        <sz val="11"/>
        <color rgb="FF000000"/>
        <rFont val="Calibri"/>
      </rPr>
      <t>They are designed to offer tailored security enhancements for customers who deploy and utilize specific network features, ensuring a flexible and adaptable approach to securing diverse environments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</si>
  <si>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</si>
  <si>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</si>
  <si>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</si>
  <si>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</si>
  <si>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</si>
  <si>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</si>
  <si>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</si>
  <si>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</si>
  <si>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</si>
  <si>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</si>
  <si>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</si>
  <si>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</si>
  <si>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</si>
  <si>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</si>
  <si>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</si>
  <si>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</si>
  <si>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</si>
  <si>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</si>
  <si>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</si>
  <si>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</si>
  <si>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</si>
  <si>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HPE Aruba Networking CX Switch Benchmark v1.0.1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</si>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</sst>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6D26-4E6F-9643-4A63DED2277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6D26-4E6F-9643-4A63DED2277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80</c:v>
                </c:pt>
              </c:numCache>
            </c:numRef>
          </c:val>
          <c:extLst>
            <c:ext xmlns:c16="http://schemas.microsoft.com/office/drawing/2014/chart" uri="{C3380CC4-5D6E-409C-BE32-E72D297353CC}">
              <c16:uniqueId val="{00000002-6D26-4E6F-9643-4A63DED2277A}"/>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Level 1</c:v>
                </c:pt>
                <c:pt idx="1">
                  <c:v>Level 2</c:v>
                </c:pt>
                <c:pt idx="2">
                  <c:v>Optional Security</c:v>
                </c:pt>
              </c:strCache>
            </c:strRef>
          </c:cat>
          <c:val>
            <c:numRef>
              <c:f>Dashboard!$C$29:$C$31</c:f>
              <c:numCache>
                <c:formatCode>General</c:formatCode>
                <c:ptCount val="3"/>
                <c:pt idx="0">
                  <c:v>0</c:v>
                </c:pt>
                <c:pt idx="1">
                  <c:v>0</c:v>
                </c:pt>
                <c:pt idx="2">
                  <c:v>0</c:v>
                </c:pt>
              </c:numCache>
            </c:numRef>
          </c:val>
          <c:extLst>
            <c:ext xmlns:c16="http://schemas.microsoft.com/office/drawing/2014/chart" uri="{C3380CC4-5D6E-409C-BE32-E72D297353CC}">
              <c16:uniqueId val="{00000000-FB75-4192-802A-F4F5756FEBA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Level 1</c:v>
                </c:pt>
                <c:pt idx="1">
                  <c:v>Level 2</c:v>
                </c:pt>
                <c:pt idx="2">
                  <c:v>Optional Security</c:v>
                </c:pt>
              </c:strCache>
            </c:strRef>
          </c:cat>
          <c:val>
            <c:numRef>
              <c:f>Dashboard!$D$29:$D$31</c:f>
              <c:numCache>
                <c:formatCode>General</c:formatCode>
                <c:ptCount val="3"/>
                <c:pt idx="0">
                  <c:v>0</c:v>
                </c:pt>
                <c:pt idx="1">
                  <c:v>0</c:v>
                </c:pt>
                <c:pt idx="2">
                  <c:v>0</c:v>
                </c:pt>
              </c:numCache>
            </c:numRef>
          </c:val>
          <c:extLst>
            <c:ext xmlns:c16="http://schemas.microsoft.com/office/drawing/2014/chart" uri="{C3380CC4-5D6E-409C-BE32-E72D297353CC}">
              <c16:uniqueId val="{00000001-FB75-4192-802A-F4F5756FEBA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Level 1</c:v>
                </c:pt>
                <c:pt idx="1">
                  <c:v>Level 2</c:v>
                </c:pt>
                <c:pt idx="2">
                  <c:v>Optional Security</c:v>
                </c:pt>
              </c:strCache>
            </c:strRef>
          </c:cat>
          <c:val>
            <c:numRef>
              <c:f>Dashboard!$E$29:$E$31</c:f>
              <c:numCache>
                <c:formatCode>General</c:formatCode>
                <c:ptCount val="3"/>
                <c:pt idx="0">
                  <c:v>28</c:v>
                </c:pt>
                <c:pt idx="1">
                  <c:v>17</c:v>
                </c:pt>
                <c:pt idx="2">
                  <c:v>35</c:v>
                </c:pt>
              </c:numCache>
            </c:numRef>
          </c:val>
          <c:extLst>
            <c:ext xmlns:c16="http://schemas.microsoft.com/office/drawing/2014/chart" uri="{C3380CC4-5D6E-409C-BE32-E72D297353CC}">
              <c16:uniqueId val="{00000002-FB75-4192-802A-F4F5756FEBA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Dashboard!$C$46:$C$51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371-4F4A-8D9F-7F895E801BA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Dashboard!$D$46:$D$51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8371-4F4A-8D9F-7F895E801BA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Dashboard!$E$46:$E$51</c:f>
              <c:numCache>
                <c:formatCode>General</c:formatCode>
                <c:ptCount val="6"/>
                <c:pt idx="0">
                  <c:v>0</c:v>
                </c:pt>
                <c:pt idx="1">
                  <c:v>0</c:v>
                </c:pt>
                <c:pt idx="2">
                  <c:v>0</c:v>
                </c:pt>
                <c:pt idx="3">
                  <c:v>0</c:v>
                </c:pt>
                <c:pt idx="4">
                  <c:v>0</c:v>
                </c:pt>
                <c:pt idx="5">
                  <c:v>80</c:v>
                </c:pt>
              </c:numCache>
            </c:numRef>
          </c:val>
          <c:extLst>
            <c:ext xmlns:c16="http://schemas.microsoft.com/office/drawing/2014/chart" uri="{C3380CC4-5D6E-409C-BE32-E72D297353CC}">
              <c16:uniqueId val="{00000002-8371-4F4A-8D9F-7F895E801BA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Dashboard!$B$69:$B$70</c:f>
              <c:strCache>
                <c:ptCount val="2"/>
                <c:pt idx="0">
                  <c:v>Automated</c:v>
                </c:pt>
                <c:pt idx="1">
                  <c:v>Manual</c:v>
                </c:pt>
              </c:strCache>
            </c:strRef>
          </c:cat>
          <c:val>
            <c:numRef>
              <c:f>Dashboard!$C$69:$C$70</c:f>
              <c:numCache>
                <c:formatCode>General</c:formatCode>
                <c:ptCount val="2"/>
                <c:pt idx="0">
                  <c:v>0</c:v>
                </c:pt>
                <c:pt idx="1">
                  <c:v>0</c:v>
                </c:pt>
              </c:numCache>
            </c:numRef>
          </c:val>
          <c:extLst>
            <c:ext xmlns:c16="http://schemas.microsoft.com/office/drawing/2014/chart" uri="{C3380CC4-5D6E-409C-BE32-E72D297353CC}">
              <c16:uniqueId val="{00000000-CA66-445F-8195-6B27658F466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Dashboard!$B$69:$B$70</c:f>
              <c:strCache>
                <c:ptCount val="2"/>
                <c:pt idx="0">
                  <c:v>Automated</c:v>
                </c:pt>
                <c:pt idx="1">
                  <c:v>Manual</c:v>
                </c:pt>
              </c:strCache>
            </c:strRef>
          </c:cat>
          <c:val>
            <c:numRef>
              <c:f>Dashboard!$D$69:$D$70</c:f>
              <c:numCache>
                <c:formatCode>General</c:formatCode>
                <c:ptCount val="2"/>
                <c:pt idx="0">
                  <c:v>0</c:v>
                </c:pt>
                <c:pt idx="1">
                  <c:v>0</c:v>
                </c:pt>
              </c:numCache>
            </c:numRef>
          </c:val>
          <c:extLst>
            <c:ext xmlns:c16="http://schemas.microsoft.com/office/drawing/2014/chart" uri="{C3380CC4-5D6E-409C-BE32-E72D297353CC}">
              <c16:uniqueId val="{00000001-CA66-445F-8195-6B27658F466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Dashboard!$B$69:$B$70</c:f>
              <c:strCache>
                <c:ptCount val="2"/>
                <c:pt idx="0">
                  <c:v>Automated</c:v>
                </c:pt>
                <c:pt idx="1">
                  <c:v>Manual</c:v>
                </c:pt>
              </c:strCache>
            </c:strRef>
          </c:cat>
          <c:val>
            <c:numRef>
              <c:f>Dashboard!$E$69:$E$70</c:f>
              <c:numCache>
                <c:formatCode>General</c:formatCode>
                <c:ptCount val="2"/>
                <c:pt idx="0">
                  <c:v>32</c:v>
                </c:pt>
                <c:pt idx="1">
                  <c:v>48</c:v>
                </c:pt>
              </c:numCache>
            </c:numRef>
          </c:val>
          <c:extLst>
            <c:ext xmlns:c16="http://schemas.microsoft.com/office/drawing/2014/chart" uri="{C3380CC4-5D6E-409C-BE32-E72D297353CC}">
              <c16:uniqueId val="{00000002-CA66-445F-8195-6B27658F466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57D-417C-985B-27EE799738E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57D-417C-985B-27EE799738E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80</c:v>
                </c:pt>
              </c:numCache>
            </c:numRef>
          </c:val>
          <c:extLst>
            <c:ext xmlns:c16="http://schemas.microsoft.com/office/drawing/2014/chart" uri="{C3380CC4-5D6E-409C-BE32-E72D297353CC}">
              <c16:uniqueId val="{00000002-957D-417C-985B-27EE799738E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7B78-4DC3-A775-8CF3259ED1B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7B78-4DC3-A775-8CF3259ED1B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80</c:v>
                </c:pt>
              </c:numCache>
            </c:numRef>
          </c:val>
          <c:extLst>
            <c:ext xmlns:c16="http://schemas.microsoft.com/office/drawing/2014/chart" uri="{C3380CC4-5D6E-409C-BE32-E72D297353CC}">
              <c16:uniqueId val="{00000002-7B78-4DC3-A775-8CF3259ED1B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FE41-4EB4-A614-4A0270FDF4E6}"/>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FE41-4EB4-A614-4A0270FDF4E6}"/>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FE41-4EB4-A614-4A0270FDF4E6}"/>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FE41-4EB4-A614-4A0270FDF4E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11F8-46FC-9E93-05C44F66D03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ixhabh">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ma1czv">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43</xdr:row>
      <xdr:rowOff>95250</xdr:rowOff>
    </xdr:from>
    <xdr:to>
      <xdr:col>15</xdr:col>
      <xdr:colOff>28575</xdr:colOff>
      <xdr:row>60</xdr:row>
      <xdr:rowOff>0</xdr:rowOff>
    </xdr:to>
    <xdr:graphicFrame macro="">
      <xdr:nvGraphicFramePr>
        <xdr:cNvPr id="4" name="Chartg2senh">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78</xdr:row>
      <xdr:rowOff>47625</xdr:rowOff>
    </xdr:to>
    <xdr:graphicFrame macro="">
      <xdr:nvGraphicFramePr>
        <xdr:cNvPr id="5" name="Chartxobyvv">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npdmum">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lxy5vo">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vxxrlm">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oj2ykf">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81">
  <autoFilter ref="A1:Q81"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4202"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560</v>
      </c>
    </row>
    <row r="3" spans="2:3" ht="15" customHeight="1" x14ac:dyDescent="0.35"/>
    <row r="4" spans="2:3" ht="58" x14ac:dyDescent="0.35">
      <c r="B4" s="20" t="s">
        <v>561</v>
      </c>
      <c r="C4" s="21" t="s">
        <v>562</v>
      </c>
    </row>
    <row r="5" spans="2:3" x14ac:dyDescent="0.35">
      <c r="C5" s="21" t="s">
        <v>563</v>
      </c>
    </row>
    <row r="6" spans="2:3" x14ac:dyDescent="0.35">
      <c r="C6" s="18" t="s">
        <v>564</v>
      </c>
    </row>
    <row r="7" spans="2:3" ht="10" customHeight="1" x14ac:dyDescent="0.35"/>
    <row r="8" spans="2:3" ht="232" x14ac:dyDescent="0.35">
      <c r="B8" s="22" t="s">
        <v>565</v>
      </c>
      <c r="C8" s="21" t="s">
        <v>566</v>
      </c>
    </row>
    <row r="9" spans="2:3" ht="10" customHeight="1" x14ac:dyDescent="0.35"/>
    <row r="10" spans="2:3" ht="35" customHeight="1" x14ac:dyDescent="0.35">
      <c r="B10" s="22" t="s">
        <v>567</v>
      </c>
      <c r="C10" s="21" t="s">
        <v>568</v>
      </c>
    </row>
    <row r="11" spans="2:3" ht="75" customHeight="1" x14ac:dyDescent="0.35">
      <c r="B11" s="18" t="s">
        <v>25</v>
      </c>
      <c r="C11" s="21" t="s">
        <v>569</v>
      </c>
    </row>
    <row r="12" spans="2:3" ht="47" customHeight="1" x14ac:dyDescent="0.35">
      <c r="B12" s="18" t="s">
        <v>25</v>
      </c>
      <c r="C12" s="21" t="s">
        <v>570</v>
      </c>
    </row>
    <row r="13" spans="2:3" ht="35" customHeight="1" x14ac:dyDescent="0.35">
      <c r="B13" s="18" t="s">
        <v>25</v>
      </c>
      <c r="C13" s="21" t="s">
        <v>571</v>
      </c>
    </row>
    <row r="14" spans="2:3" ht="32" customHeight="1" x14ac:dyDescent="0.35">
      <c r="B14" s="18" t="s">
        <v>25</v>
      </c>
      <c r="C14" s="21" t="s">
        <v>572</v>
      </c>
    </row>
    <row r="15" spans="2:3" ht="30" customHeight="1" x14ac:dyDescent="0.35">
      <c r="B15" s="18" t="s">
        <v>25</v>
      </c>
      <c r="C15" s="21" t="s">
        <v>573</v>
      </c>
    </row>
    <row r="16" spans="2:3" ht="10" customHeight="1" x14ac:dyDescent="0.35"/>
    <row r="17" spans="1:3" ht="145" customHeight="1" x14ac:dyDescent="0.35">
      <c r="B17" s="22" t="s">
        <v>574</v>
      </c>
      <c r="C17" s="21" t="s">
        <v>575</v>
      </c>
    </row>
    <row r="18" spans="1:3" ht="10" customHeight="1" x14ac:dyDescent="0.35"/>
    <row r="19" spans="1:3" ht="3" customHeight="1" x14ac:dyDescent="0.35">
      <c r="B19" s="23"/>
      <c r="C19" s="23"/>
    </row>
    <row r="20" spans="1:3" ht="12" customHeight="1" x14ac:dyDescent="0.35"/>
    <row r="21" spans="1:3" ht="35" customHeight="1" x14ac:dyDescent="0.35">
      <c r="A21" s="25"/>
      <c r="B21" s="26" t="s">
        <v>576</v>
      </c>
      <c r="C21" s="27" t="s">
        <v>577</v>
      </c>
    </row>
    <row r="22" spans="1:3" ht="18" customHeight="1" x14ac:dyDescent="0.35">
      <c r="A22" s="25"/>
      <c r="B22" s="25" t="s">
        <v>25</v>
      </c>
      <c r="C22" s="27" t="s">
        <v>578</v>
      </c>
    </row>
    <row r="23" spans="1:3" ht="18" customHeight="1" x14ac:dyDescent="0.35">
      <c r="A23" s="25"/>
      <c r="B23" s="25" t="s">
        <v>25</v>
      </c>
      <c r="C23" s="27" t="s">
        <v>579</v>
      </c>
    </row>
    <row r="24" spans="1:3" ht="18" customHeight="1" x14ac:dyDescent="0.35">
      <c r="A24" s="25"/>
      <c r="B24" s="25" t="s">
        <v>25</v>
      </c>
      <c r="C24" s="27" t="s">
        <v>580</v>
      </c>
    </row>
    <row r="25" spans="1:3" ht="18" customHeight="1" x14ac:dyDescent="0.35">
      <c r="A25" s="25"/>
      <c r="B25" s="25" t="s">
        <v>25</v>
      </c>
      <c r="C25" s="27" t="s">
        <v>581</v>
      </c>
    </row>
    <row r="26" spans="1:3" ht="18" customHeight="1" x14ac:dyDescent="0.35">
      <c r="A26" s="25"/>
      <c r="B26" s="25" t="s">
        <v>25</v>
      </c>
      <c r="C26" s="27" t="s">
        <v>582</v>
      </c>
    </row>
    <row r="27" spans="1:3" ht="18" customHeight="1" x14ac:dyDescent="0.35">
      <c r="A27" s="25"/>
      <c r="B27" s="25" t="s">
        <v>25</v>
      </c>
      <c r="C27" s="27" t="s">
        <v>583</v>
      </c>
    </row>
    <row r="28" spans="1:3" ht="18" customHeight="1" x14ac:dyDescent="0.35">
      <c r="A28" s="25"/>
      <c r="B28" s="25" t="s">
        <v>25</v>
      </c>
      <c r="C28" s="27" t="s">
        <v>584</v>
      </c>
    </row>
    <row r="29" spans="1:3" ht="18" customHeight="1" x14ac:dyDescent="0.35">
      <c r="A29" s="25"/>
      <c r="B29" s="25" t="s">
        <v>25</v>
      </c>
      <c r="C29" s="27" t="s">
        <v>585</v>
      </c>
    </row>
    <row r="30" spans="1:3" ht="44" customHeight="1" x14ac:dyDescent="0.35">
      <c r="A30" s="25"/>
      <c r="B30" s="25" t="s">
        <v>25</v>
      </c>
      <c r="C30" s="28" t="s">
        <v>586</v>
      </c>
    </row>
    <row r="31" spans="1:3" ht="10" customHeight="1" x14ac:dyDescent="0.35"/>
    <row r="32" spans="1:3" ht="3" customHeight="1" x14ac:dyDescent="0.35">
      <c r="B32" s="23"/>
      <c r="C32" s="23"/>
    </row>
    <row r="33" spans="2:3" ht="12" customHeight="1" x14ac:dyDescent="0.35"/>
    <row r="34" spans="2:3" ht="24" customHeight="1" x14ac:dyDescent="0.35">
      <c r="B34" s="29" t="s">
        <v>587</v>
      </c>
      <c r="C34" s="30" t="s">
        <v>588</v>
      </c>
    </row>
    <row r="35" spans="2:3" ht="18.5" x14ac:dyDescent="0.35">
      <c r="B35" s="29" t="s">
        <v>589</v>
      </c>
      <c r="C35" s="31" t="s">
        <v>590</v>
      </c>
    </row>
    <row r="36" spans="2:3" ht="27" customHeight="1" x14ac:dyDescent="0.35">
      <c r="B36" s="32" t="s">
        <v>591</v>
      </c>
      <c r="C36" s="24" t="s">
        <v>592</v>
      </c>
    </row>
    <row r="37" spans="2:3" x14ac:dyDescent="0.35">
      <c r="B37" s="29" t="s">
        <v>593</v>
      </c>
      <c r="C37" s="33" t="s">
        <v>594</v>
      </c>
    </row>
    <row r="38" spans="2:3" x14ac:dyDescent="0.35">
      <c r="B38" s="29" t="s">
        <v>595</v>
      </c>
      <c r="C38" s="33" t="s">
        <v>596</v>
      </c>
    </row>
    <row r="39" spans="2:3" ht="10" customHeight="1" x14ac:dyDescent="0.35"/>
    <row r="40" spans="2:3" ht="116" x14ac:dyDescent="0.35">
      <c r="B40" s="29" t="s">
        <v>597</v>
      </c>
      <c r="C40" s="34" t="s">
        <v>598</v>
      </c>
    </row>
    <row r="42" spans="2:3" ht="43.5" x14ac:dyDescent="0.35">
      <c r="B42" s="29" t="s">
        <v>599</v>
      </c>
      <c r="C42" s="21" t="s">
        <v>600</v>
      </c>
    </row>
    <row r="43" spans="2:3" ht="10" customHeight="1" x14ac:dyDescent="0.35"/>
    <row r="44" spans="2:3" x14ac:dyDescent="0.35">
      <c r="B44" s="29" t="s">
        <v>601</v>
      </c>
      <c r="C44" s="35" t="s">
        <v>602</v>
      </c>
    </row>
    <row r="45" spans="2:3" ht="72.5" x14ac:dyDescent="0.35">
      <c r="C45" s="21" t="s">
        <v>603</v>
      </c>
    </row>
    <row r="47" spans="2:3" x14ac:dyDescent="0.35">
      <c r="C47" s="35" t="s">
        <v>604</v>
      </c>
    </row>
    <row r="48" spans="2:3" ht="87" x14ac:dyDescent="0.35">
      <c r="C48" s="21" t="s">
        <v>605</v>
      </c>
    </row>
    <row r="50" spans="2:3" x14ac:dyDescent="0.35">
      <c r="C50" s="35" t="s">
        <v>606</v>
      </c>
    </row>
    <row r="51" spans="2:3" ht="145" x14ac:dyDescent="0.35">
      <c r="C51" s="21" t="s">
        <v>607</v>
      </c>
    </row>
    <row r="52" spans="2:3" ht="10" customHeight="1" x14ac:dyDescent="0.35"/>
    <row r="53" spans="2:3" ht="3" customHeight="1" x14ac:dyDescent="0.35">
      <c r="B53" s="23"/>
      <c r="C53" s="23"/>
    </row>
    <row r="54" spans="2:3" ht="12" customHeight="1" x14ac:dyDescent="0.35"/>
    <row r="55" spans="2:3" ht="130.5" x14ac:dyDescent="0.35">
      <c r="B55" s="20" t="s">
        <v>608</v>
      </c>
      <c r="C55" s="21" t="s">
        <v>609</v>
      </c>
    </row>
    <row r="56" spans="2:3" ht="6" customHeight="1" x14ac:dyDescent="0.35"/>
    <row r="57" spans="2:3" ht="217.5" x14ac:dyDescent="0.35">
      <c r="C57" s="21" t="s">
        <v>610</v>
      </c>
    </row>
    <row r="58" spans="2:3" ht="6" customHeight="1" x14ac:dyDescent="0.35"/>
    <row r="59" spans="2:3" ht="43.5" x14ac:dyDescent="0.35">
      <c r="C59" s="21" t="s">
        <v>611</v>
      </c>
    </row>
    <row r="60" spans="2:3" ht="10" customHeight="1" x14ac:dyDescent="0.35"/>
    <row r="61" spans="2:3" ht="3" customHeight="1" x14ac:dyDescent="0.35">
      <c r="B61" s="23"/>
      <c r="C61" s="23"/>
    </row>
    <row r="62" spans="2:3" ht="12" customHeight="1" x14ac:dyDescent="0.35"/>
    <row r="63" spans="2:3" ht="145" x14ac:dyDescent="0.35">
      <c r="B63" s="20" t="s">
        <v>612</v>
      </c>
      <c r="C63" s="21" t="s">
        <v>613</v>
      </c>
    </row>
    <row r="64" spans="2:3" ht="6" customHeight="1" x14ac:dyDescent="0.35"/>
    <row r="65" spans="2:3" ht="203" x14ac:dyDescent="0.35">
      <c r="C65" s="21" t="s">
        <v>614</v>
      </c>
    </row>
    <row r="66" spans="2:3" ht="6" customHeight="1" x14ac:dyDescent="0.35"/>
    <row r="67" spans="2:3" ht="43.5" x14ac:dyDescent="0.35">
      <c r="C67" s="21" t="s">
        <v>615</v>
      </c>
    </row>
    <row r="68" spans="2:3" ht="10" customHeight="1" x14ac:dyDescent="0.35"/>
    <row r="69" spans="2:3" ht="3" customHeight="1" x14ac:dyDescent="0.35">
      <c r="B69" s="23"/>
      <c r="C69" s="23"/>
    </row>
    <row r="70" spans="2:3" ht="12" customHeight="1" x14ac:dyDescent="0.35"/>
    <row r="71" spans="2:3" ht="101.5" x14ac:dyDescent="0.35">
      <c r="B71" s="20" t="s">
        <v>616</v>
      </c>
      <c r="C71" s="21" t="s">
        <v>617</v>
      </c>
    </row>
    <row r="72" spans="2:3" ht="6" customHeight="1" x14ac:dyDescent="0.35"/>
    <row r="73" spans="2:3" ht="145" x14ac:dyDescent="0.35">
      <c r="C73" s="21" t="s">
        <v>618</v>
      </c>
    </row>
    <row r="74" spans="2:3" ht="6" customHeight="1" x14ac:dyDescent="0.35"/>
    <row r="75" spans="2:3" ht="43.5" x14ac:dyDescent="0.35">
      <c r="C75" s="21" t="s">
        <v>619</v>
      </c>
    </row>
    <row r="76" spans="2:3" ht="10" customHeight="1" x14ac:dyDescent="0.35"/>
    <row r="77" spans="2:3" ht="3" customHeight="1" x14ac:dyDescent="0.35">
      <c r="B77" s="23"/>
      <c r="C77" s="23"/>
    </row>
    <row r="78" spans="2:3" ht="12" customHeight="1" x14ac:dyDescent="0.35"/>
    <row r="79" spans="2:3" ht="26" customHeight="1" x14ac:dyDescent="0.35">
      <c r="B79" s="36" t="s">
        <v>620</v>
      </c>
    </row>
    <row r="80" spans="2:3" ht="8" customHeight="1" x14ac:dyDescent="0.35"/>
    <row r="81" spans="2:3" ht="20" customHeight="1" x14ac:dyDescent="0.35">
      <c r="B81" s="29" t="s">
        <v>621</v>
      </c>
      <c r="C81" s="37" t="s">
        <v>622</v>
      </c>
    </row>
    <row r="82" spans="2:3" ht="116" x14ac:dyDescent="0.35">
      <c r="C82" s="21" t="s">
        <v>623</v>
      </c>
    </row>
    <row r="83" spans="2:3" ht="10" customHeight="1" x14ac:dyDescent="0.35"/>
    <row r="86" spans="2:3" ht="32" customHeight="1" x14ac:dyDescent="0.35">
      <c r="B86" s="106" t="s">
        <v>559</v>
      </c>
      <c r="C86" s="106"/>
    </row>
  </sheetData>
  <sheetProtection password="90EA" sheet="1"/>
  <mergeCells count="1">
    <mergeCell ref="B86:C86"/>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6"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624</v>
      </c>
      <c r="C2" s="108"/>
      <c r="D2" s="108"/>
      <c r="E2" s="108"/>
      <c r="F2" s="108"/>
      <c r="G2" s="108"/>
      <c r="H2" s="108"/>
      <c r="I2" s="108"/>
    </row>
    <row r="4" spans="2:15" ht="18.5" x14ac:dyDescent="0.45">
      <c r="B4" s="39" t="s">
        <v>625</v>
      </c>
    </row>
    <row r="5" spans="2:15" x14ac:dyDescent="0.35">
      <c r="B5" s="41" t="s">
        <v>25</v>
      </c>
      <c r="C5" s="41" t="s">
        <v>626</v>
      </c>
      <c r="D5" s="41" t="s">
        <v>627</v>
      </c>
      <c r="F5" s="109" t="s">
        <v>628</v>
      </c>
      <c r="G5" s="109"/>
      <c r="H5" s="109"/>
      <c r="I5" s="110" t="s">
        <v>629</v>
      </c>
      <c r="J5" s="110"/>
      <c r="K5" s="110"/>
      <c r="L5" s="110"/>
      <c r="M5" s="110"/>
      <c r="N5" s="110"/>
      <c r="O5" s="110"/>
    </row>
    <row r="6" spans="2:15" x14ac:dyDescent="0.35">
      <c r="B6" s="47" t="s">
        <v>630</v>
      </c>
      <c r="C6" s="48">
        <v>80</v>
      </c>
      <c r="D6" s="49" t="s">
        <v>25</v>
      </c>
      <c r="F6" s="109" t="s">
        <v>631</v>
      </c>
      <c r="G6" s="109"/>
      <c r="H6" s="109"/>
      <c r="I6" s="111" t="s">
        <v>632</v>
      </c>
      <c r="J6" s="111"/>
      <c r="K6" s="111"/>
      <c r="L6" s="111"/>
      <c r="M6" s="111"/>
      <c r="N6" s="111"/>
      <c r="O6" s="111"/>
    </row>
    <row r="7" spans="2:15" x14ac:dyDescent="0.35">
      <c r="B7" s="50" t="s">
        <v>633</v>
      </c>
      <c r="C7" s="51">
        <f>C6-C8-C9</f>
        <v>80</v>
      </c>
      <c r="D7" s="52">
        <f>IF(C6&gt;0,C7/C6,0)</f>
        <v>1</v>
      </c>
      <c r="F7" s="109" t="s">
        <v>634</v>
      </c>
      <c r="G7" s="109"/>
      <c r="H7" s="109"/>
      <c r="I7" s="111" t="s">
        <v>632</v>
      </c>
      <c r="J7" s="111"/>
      <c r="K7" s="111"/>
      <c r="L7" s="111"/>
      <c r="M7" s="111"/>
      <c r="N7" s="111"/>
      <c r="O7" s="111"/>
    </row>
    <row r="8" spans="2:15" x14ac:dyDescent="0.35">
      <c r="B8" s="43" t="s">
        <v>635</v>
      </c>
      <c r="C8" s="44">
        <f>COUNTIF('Recommendations'!I:I,"Risk Accepted")</f>
        <v>0</v>
      </c>
      <c r="D8" s="45">
        <f>IF(C6&gt;0,C8/C6,0)</f>
        <v>0</v>
      </c>
      <c r="F8" s="109" t="s">
        <v>636</v>
      </c>
      <c r="G8" s="109"/>
      <c r="H8" s="109"/>
      <c r="I8" s="111" t="s">
        <v>632</v>
      </c>
      <c r="J8" s="111"/>
      <c r="K8" s="111"/>
      <c r="L8" s="111"/>
      <c r="M8" s="111"/>
      <c r="N8" s="111"/>
      <c r="O8" s="111"/>
    </row>
    <row r="9" spans="2:15" x14ac:dyDescent="0.35">
      <c r="B9" s="43" t="s">
        <v>637</v>
      </c>
      <c r="C9" s="44">
        <f>COUNTIF('Recommendations'!I:I,"N/A")</f>
        <v>0</v>
      </c>
      <c r="D9" s="45">
        <f>IF(C6&gt;0,C9/C6,0)</f>
        <v>0</v>
      </c>
      <c r="F9" s="109" t="s">
        <v>638</v>
      </c>
      <c r="G9" s="109"/>
      <c r="H9" s="109"/>
      <c r="I9" s="111" t="s">
        <v>632</v>
      </c>
      <c r="J9" s="111"/>
      <c r="K9" s="111"/>
      <c r="L9" s="111"/>
      <c r="M9" s="111"/>
      <c r="N9" s="111"/>
      <c r="O9" s="111"/>
    </row>
    <row r="12" spans="2:15" ht="18.5" x14ac:dyDescent="0.45">
      <c r="B12" s="39" t="s">
        <v>639</v>
      </c>
    </row>
    <row r="14" spans="2:15" x14ac:dyDescent="0.35">
      <c r="B14" s="53" t="s">
        <v>640</v>
      </c>
    </row>
    <row r="15" spans="2:15" x14ac:dyDescent="0.35">
      <c r="B15" s="41" t="s">
        <v>25</v>
      </c>
      <c r="C15" s="41" t="s">
        <v>641</v>
      </c>
      <c r="D15" s="41" t="s">
        <v>642</v>
      </c>
      <c r="E15" s="41" t="s">
        <v>643</v>
      </c>
      <c r="F15" s="41" t="s">
        <v>644</v>
      </c>
    </row>
    <row r="16" spans="2:15" x14ac:dyDescent="0.35">
      <c r="B16" s="43" t="s">
        <v>645</v>
      </c>
      <c r="C16" s="44">
        <f>COUNTIF('Recommendations'!P:P,"Resolved")</f>
        <v>0</v>
      </c>
      <c r="D16" s="44">
        <f>COUNTIF('Recommendations'!P:P,"Testing")</f>
        <v>0</v>
      </c>
      <c r="E16" s="44">
        <f>COUNTIF('Recommendations'!P:P,"Outstanding")</f>
        <v>80</v>
      </c>
      <c r="F16" s="44">
        <f>SUM(C16:E16)</f>
        <v>80</v>
      </c>
    </row>
    <row r="18" spans="2:6" x14ac:dyDescent="0.35">
      <c r="B18" s="53" t="s">
        <v>646</v>
      </c>
    </row>
    <row r="19" spans="2:6" x14ac:dyDescent="0.35">
      <c r="B19" s="54" t="s">
        <v>25</v>
      </c>
      <c r="C19" s="54" t="s">
        <v>641</v>
      </c>
      <c r="D19" s="54" t="s">
        <v>642</v>
      </c>
      <c r="E19" s="54" t="s">
        <v>643</v>
      </c>
      <c r="F19" s="54" t="s">
        <v>25</v>
      </c>
    </row>
    <row r="20" spans="2:6" x14ac:dyDescent="0.35">
      <c r="B20" s="43" t="s">
        <v>645</v>
      </c>
      <c r="C20" s="45">
        <f>IF(F16&gt;0, C16/F16, 0)</f>
        <v>0</v>
      </c>
      <c r="D20" s="45">
        <f>IF(F16&gt;0, D16/F16, 0)</f>
        <v>0</v>
      </c>
      <c r="E20" s="45">
        <f>IF(F16&gt;0, E16/F16, 0)</f>
        <v>1</v>
      </c>
      <c r="F20" s="46" t="s">
        <v>25</v>
      </c>
    </row>
    <row r="25" spans="2:6" ht="18.5" x14ac:dyDescent="0.45">
      <c r="B25" s="39" t="s">
        <v>647</v>
      </c>
    </row>
    <row r="27" spans="2:6" x14ac:dyDescent="0.35">
      <c r="B27" s="53" t="s">
        <v>640</v>
      </c>
    </row>
    <row r="28" spans="2:6" x14ac:dyDescent="0.35">
      <c r="B28" s="41" t="s">
        <v>4</v>
      </c>
      <c r="C28" s="41" t="s">
        <v>641</v>
      </c>
      <c r="D28" s="41" t="s">
        <v>642</v>
      </c>
      <c r="E28" s="41" t="s">
        <v>643</v>
      </c>
      <c r="F28" s="41" t="s">
        <v>644</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28</v>
      </c>
      <c r="F29" s="44">
        <f>SUM(C29:E29)</f>
        <v>28</v>
      </c>
    </row>
    <row r="30" spans="2:6" x14ac:dyDescent="0.35">
      <c r="B30" s="43" t="s">
        <v>94</v>
      </c>
      <c r="C30" s="44">
        <f>COUNTIFS('Recommendations'!E:E,"Level 2",'Recommendations'!P:P,"=Resolved")</f>
        <v>0</v>
      </c>
      <c r="D30" s="44">
        <f>COUNTIFS('Recommendations'!E:E,"=Level 2",'Recommendations'!P:P,"=Testing")</f>
        <v>0</v>
      </c>
      <c r="E30" s="44">
        <f>COUNTIFS('Recommendations'!E:E,"=Level 2",'Recommendations'!P:P,"=Outstanding")</f>
        <v>17</v>
      </c>
      <c r="F30" s="44">
        <f>SUM(C30:E30)</f>
        <v>17</v>
      </c>
    </row>
    <row r="31" spans="2:6" x14ac:dyDescent="0.35">
      <c r="B31" s="43" t="s">
        <v>52</v>
      </c>
      <c r="C31" s="44">
        <f>COUNTIFS('Recommendations'!E:E,"Optional Security",'Recommendations'!P:P,"=Resolved")</f>
        <v>0</v>
      </c>
      <c r="D31" s="44">
        <f>COUNTIFS('Recommendations'!E:E,"=Optional Security",'Recommendations'!P:P,"=Testing")</f>
        <v>0</v>
      </c>
      <c r="E31" s="44">
        <f>COUNTIFS('Recommendations'!E:E,"=Optional Security",'Recommendations'!P:P,"=Outstanding")</f>
        <v>35</v>
      </c>
      <c r="F31" s="44">
        <f>SUM(C31:E31)</f>
        <v>35</v>
      </c>
    </row>
    <row r="33" spans="2:6" x14ac:dyDescent="0.35">
      <c r="B33" s="53" t="s">
        <v>646</v>
      </c>
    </row>
    <row r="34" spans="2:6" x14ac:dyDescent="0.35">
      <c r="B34" s="54" t="s">
        <v>4</v>
      </c>
      <c r="C34" s="54" t="s">
        <v>641</v>
      </c>
      <c r="D34" s="54" t="s">
        <v>642</v>
      </c>
      <c r="E34" s="54" t="s">
        <v>643</v>
      </c>
      <c r="F34" s="54" t="s">
        <v>25</v>
      </c>
    </row>
    <row r="35" spans="2:6" x14ac:dyDescent="0.35">
      <c r="B35" s="43" t="s">
        <v>21</v>
      </c>
      <c r="C35" s="45">
        <f>IF(F29&gt;0, C29/F29, 0)</f>
        <v>0</v>
      </c>
      <c r="D35" s="45">
        <f>IF(F29&gt;0, D29/F29, 0)</f>
        <v>0</v>
      </c>
      <c r="E35" s="45">
        <f>IF(F29&gt;0, E29/F29, 0)</f>
        <v>1</v>
      </c>
      <c r="F35" s="46" t="s">
        <v>25</v>
      </c>
    </row>
    <row r="36" spans="2:6" x14ac:dyDescent="0.35">
      <c r="B36" s="43" t="s">
        <v>94</v>
      </c>
      <c r="C36" s="45">
        <f>IF(F30&gt;0, C30/F30, 0)</f>
        <v>0</v>
      </c>
      <c r="D36" s="45">
        <f>IF(F30&gt;0, D30/F30, 0)</f>
        <v>0</v>
      </c>
      <c r="E36" s="45">
        <f>IF(F30&gt;0, E30/F30, 0)</f>
        <v>1</v>
      </c>
      <c r="F36" s="46" t="s">
        <v>25</v>
      </c>
    </row>
    <row r="37" spans="2:6" x14ac:dyDescent="0.35">
      <c r="B37" s="43" t="s">
        <v>52</v>
      </c>
      <c r="C37" s="45">
        <f>IF(F31&gt;0, C31/F31, 0)</f>
        <v>0</v>
      </c>
      <c r="D37" s="45">
        <f>IF(F31&gt;0, D31/F31, 0)</f>
        <v>0</v>
      </c>
      <c r="E37" s="45">
        <f>IF(F31&gt;0, E31/F31, 0)</f>
        <v>1</v>
      </c>
      <c r="F37" s="46" t="s">
        <v>25</v>
      </c>
    </row>
    <row r="42" spans="2:6" ht="18.5" x14ac:dyDescent="0.45">
      <c r="B42" s="39" t="s">
        <v>648</v>
      </c>
    </row>
    <row r="44" spans="2:6" x14ac:dyDescent="0.35">
      <c r="B44" s="53" t="s">
        <v>640</v>
      </c>
    </row>
    <row r="45" spans="2:6" x14ac:dyDescent="0.35">
      <c r="B45" s="41" t="s">
        <v>7</v>
      </c>
      <c r="C45" s="41" t="s">
        <v>641</v>
      </c>
      <c r="D45" s="41" t="s">
        <v>642</v>
      </c>
      <c r="E45" s="41" t="s">
        <v>643</v>
      </c>
      <c r="F45" s="41" t="s">
        <v>644</v>
      </c>
    </row>
    <row r="46" spans="2:6" x14ac:dyDescent="0.35">
      <c r="B46" s="43" t="s">
        <v>649</v>
      </c>
      <c r="C46" s="44">
        <f>COUNTIFS('Recommendations'!H:H,"Phase1",'Recommendations'!P:P,"=Resolved")</f>
        <v>0</v>
      </c>
      <c r="D46" s="44">
        <f>COUNTIFS('Recommendations'!H:H,"=Phase1",'Recommendations'!P:P,"=Testing")</f>
        <v>0</v>
      </c>
      <c r="E46" s="44">
        <f>COUNTIFS('Recommendations'!H:H,"=Phase1",'Recommendations'!P:P,"=Outstanding")</f>
        <v>0</v>
      </c>
      <c r="F46" s="44">
        <f t="shared" ref="F46:F51" si="0">SUM(C46:E46)</f>
        <v>0</v>
      </c>
    </row>
    <row r="47" spans="2:6" x14ac:dyDescent="0.35">
      <c r="B47" s="43" t="s">
        <v>650</v>
      </c>
      <c r="C47" s="44">
        <f>COUNTIFS('Recommendations'!H:H,"Phase2",'Recommendations'!P:P,"=Resolved")</f>
        <v>0</v>
      </c>
      <c r="D47" s="44">
        <f>COUNTIFS('Recommendations'!H:H,"=Phase2",'Recommendations'!P:P,"=Testing")</f>
        <v>0</v>
      </c>
      <c r="E47" s="44">
        <f>COUNTIFS('Recommendations'!H:H,"=Phase2",'Recommendations'!P:P,"=Outstanding")</f>
        <v>0</v>
      </c>
      <c r="F47" s="44">
        <f t="shared" si="0"/>
        <v>0</v>
      </c>
    </row>
    <row r="48" spans="2:6" x14ac:dyDescent="0.35">
      <c r="B48" s="43" t="s">
        <v>651</v>
      </c>
      <c r="C48" s="44">
        <f>COUNTIFS('Recommendations'!H:H,"Phase3",'Recommendations'!P:P,"=Resolved")</f>
        <v>0</v>
      </c>
      <c r="D48" s="44">
        <f>COUNTIFS('Recommendations'!H:H,"=Phase3",'Recommendations'!P:P,"=Testing")</f>
        <v>0</v>
      </c>
      <c r="E48" s="44">
        <f>COUNTIFS('Recommendations'!H:H,"=Phase3",'Recommendations'!P:P,"=Outstanding")</f>
        <v>0</v>
      </c>
      <c r="F48" s="44">
        <f t="shared" si="0"/>
        <v>0</v>
      </c>
    </row>
    <row r="49" spans="2:6" x14ac:dyDescent="0.35">
      <c r="B49" s="43" t="s">
        <v>652</v>
      </c>
      <c r="C49" s="44">
        <f>COUNTIFS('Recommendations'!H:H,"Phase4",'Recommendations'!P:P,"=Resolved")</f>
        <v>0</v>
      </c>
      <c r="D49" s="44">
        <f>COUNTIFS('Recommendations'!H:H,"=Phase4",'Recommendations'!P:P,"=Testing")</f>
        <v>0</v>
      </c>
      <c r="E49" s="44">
        <f>COUNTIFS('Recommendations'!H:H,"=Phase4",'Recommendations'!P:P,"=Outstanding")</f>
        <v>0</v>
      </c>
      <c r="F49" s="44">
        <f t="shared" si="0"/>
        <v>0</v>
      </c>
    </row>
    <row r="50" spans="2:6" x14ac:dyDescent="0.35">
      <c r="B50" s="43" t="s">
        <v>653</v>
      </c>
      <c r="C50" s="44">
        <f>COUNTIFS('Recommendations'!H:H,"Phase5",'Recommendations'!P:P,"=Resolved")</f>
        <v>0</v>
      </c>
      <c r="D50" s="44">
        <f>COUNTIFS('Recommendations'!H:H,"=Phase5",'Recommendations'!P:P,"=Testing")</f>
        <v>0</v>
      </c>
      <c r="E50" s="44">
        <f>COUNTIFS('Recommendations'!H:H,"=Phase5",'Recommendations'!P:P,"=Outstanding")</f>
        <v>0</v>
      </c>
      <c r="F50" s="44">
        <f t="shared" si="0"/>
        <v>0</v>
      </c>
    </row>
    <row r="51" spans="2:6" x14ac:dyDescent="0.35">
      <c r="B51" s="43" t="s">
        <v>24</v>
      </c>
      <c r="C51" s="44">
        <f>COUNTIFS('Recommendations'!H:H,"Pending",'Recommendations'!P:P,"=Resolved")</f>
        <v>0</v>
      </c>
      <c r="D51" s="44">
        <f>COUNTIFS('Recommendations'!H:H,"=Pending",'Recommendations'!P:P,"=Testing")</f>
        <v>0</v>
      </c>
      <c r="E51" s="44">
        <f>COUNTIFS('Recommendations'!H:H,"=Pending",'Recommendations'!P:P,"=Outstanding")</f>
        <v>80</v>
      </c>
      <c r="F51" s="44">
        <f t="shared" si="0"/>
        <v>80</v>
      </c>
    </row>
    <row r="53" spans="2:6" x14ac:dyDescent="0.35">
      <c r="B53" s="53" t="s">
        <v>646</v>
      </c>
    </row>
    <row r="54" spans="2:6" x14ac:dyDescent="0.35">
      <c r="B54" s="54" t="s">
        <v>7</v>
      </c>
      <c r="C54" s="54" t="s">
        <v>641</v>
      </c>
      <c r="D54" s="54" t="s">
        <v>642</v>
      </c>
      <c r="E54" s="54" t="s">
        <v>643</v>
      </c>
      <c r="F54" s="54" t="s">
        <v>25</v>
      </c>
    </row>
    <row r="55" spans="2:6" x14ac:dyDescent="0.35">
      <c r="B55" s="43" t="s">
        <v>649</v>
      </c>
      <c r="C55" s="45">
        <f t="shared" ref="C55:C60" si="1">IF(F46&gt;0, C46/F46, 0)</f>
        <v>0</v>
      </c>
      <c r="D55" s="45">
        <f t="shared" ref="D55:D60" si="2">IF(F46&gt;0, D46/F46, 0)</f>
        <v>0</v>
      </c>
      <c r="E55" s="45">
        <f t="shared" ref="E55:E60" si="3">IF(F46&gt;0, E46/F46, 0)</f>
        <v>0</v>
      </c>
      <c r="F55" s="46" t="s">
        <v>25</v>
      </c>
    </row>
    <row r="56" spans="2:6" x14ac:dyDescent="0.35">
      <c r="B56" s="43" t="s">
        <v>650</v>
      </c>
      <c r="C56" s="45">
        <f t="shared" si="1"/>
        <v>0</v>
      </c>
      <c r="D56" s="45">
        <f t="shared" si="2"/>
        <v>0</v>
      </c>
      <c r="E56" s="45">
        <f t="shared" si="3"/>
        <v>0</v>
      </c>
      <c r="F56" s="46" t="s">
        <v>25</v>
      </c>
    </row>
    <row r="57" spans="2:6" x14ac:dyDescent="0.35">
      <c r="B57" s="43" t="s">
        <v>651</v>
      </c>
      <c r="C57" s="45">
        <f t="shared" si="1"/>
        <v>0</v>
      </c>
      <c r="D57" s="45">
        <f t="shared" si="2"/>
        <v>0</v>
      </c>
      <c r="E57" s="45">
        <f t="shared" si="3"/>
        <v>0</v>
      </c>
      <c r="F57" s="46" t="s">
        <v>25</v>
      </c>
    </row>
    <row r="58" spans="2:6" x14ac:dyDescent="0.35">
      <c r="B58" s="43" t="s">
        <v>652</v>
      </c>
      <c r="C58" s="45">
        <f t="shared" si="1"/>
        <v>0</v>
      </c>
      <c r="D58" s="45">
        <f t="shared" si="2"/>
        <v>0</v>
      </c>
      <c r="E58" s="45">
        <f t="shared" si="3"/>
        <v>0</v>
      </c>
      <c r="F58" s="46" t="s">
        <v>25</v>
      </c>
    </row>
    <row r="59" spans="2:6" x14ac:dyDescent="0.35">
      <c r="B59" s="43" t="s">
        <v>653</v>
      </c>
      <c r="C59" s="45">
        <f t="shared" si="1"/>
        <v>0</v>
      </c>
      <c r="D59" s="45">
        <f t="shared" si="2"/>
        <v>0</v>
      </c>
      <c r="E59" s="45">
        <f t="shared" si="3"/>
        <v>0</v>
      </c>
      <c r="F59" s="46" t="s">
        <v>25</v>
      </c>
    </row>
    <row r="60" spans="2:6" x14ac:dyDescent="0.35">
      <c r="B60" s="43" t="s">
        <v>24</v>
      </c>
      <c r="C60" s="45">
        <f t="shared" si="1"/>
        <v>0</v>
      </c>
      <c r="D60" s="45">
        <f t="shared" si="2"/>
        <v>0</v>
      </c>
      <c r="E60" s="45">
        <f t="shared" si="3"/>
        <v>1</v>
      </c>
      <c r="F60" s="46" t="s">
        <v>25</v>
      </c>
    </row>
    <row r="65" spans="2:6" ht="18.5" x14ac:dyDescent="0.45">
      <c r="B65" s="39" t="s">
        <v>654</v>
      </c>
    </row>
    <row r="67" spans="2:6" x14ac:dyDescent="0.35">
      <c r="B67" s="53" t="s">
        <v>640</v>
      </c>
    </row>
    <row r="68" spans="2:6" x14ac:dyDescent="0.35">
      <c r="B68" s="41" t="s">
        <v>3</v>
      </c>
      <c r="C68" s="41" t="s">
        <v>641</v>
      </c>
      <c r="D68" s="41" t="s">
        <v>642</v>
      </c>
      <c r="E68" s="41" t="s">
        <v>643</v>
      </c>
      <c r="F68" s="41" t="s">
        <v>644</v>
      </c>
    </row>
    <row r="69" spans="2:6" x14ac:dyDescent="0.35">
      <c r="B69" s="43" t="s">
        <v>39</v>
      </c>
      <c r="C69" s="44">
        <f>COUNTIFS('Recommendations'!D:D,"Automated",'Recommendations'!P:P,"=Resolved")</f>
        <v>0</v>
      </c>
      <c r="D69" s="44">
        <f>COUNTIFS('Recommendations'!D:D,"=Automated",'Recommendations'!P:P,"=Testing")</f>
        <v>0</v>
      </c>
      <c r="E69" s="44">
        <f>COUNTIFS('Recommendations'!D:D,"=Automated",'Recommendations'!P:P,"=Outstanding")</f>
        <v>32</v>
      </c>
      <c r="F69" s="44">
        <f>SUM(C69:E69)</f>
        <v>32</v>
      </c>
    </row>
    <row r="70" spans="2:6" x14ac:dyDescent="0.35">
      <c r="B70" s="43" t="s">
        <v>20</v>
      </c>
      <c r="C70" s="44">
        <f>COUNTIFS('Recommendations'!D:D,"Manual",'Recommendations'!P:P,"=Resolved")</f>
        <v>0</v>
      </c>
      <c r="D70" s="44">
        <f>COUNTIFS('Recommendations'!D:D,"=Manual",'Recommendations'!P:P,"=Testing")</f>
        <v>0</v>
      </c>
      <c r="E70" s="44">
        <f>COUNTIFS('Recommendations'!D:D,"=Manual",'Recommendations'!P:P,"=Outstanding")</f>
        <v>48</v>
      </c>
      <c r="F70" s="44">
        <f>SUM(C70:E70)</f>
        <v>48</v>
      </c>
    </row>
    <row r="72" spans="2:6" x14ac:dyDescent="0.35">
      <c r="B72" s="53" t="s">
        <v>646</v>
      </c>
    </row>
    <row r="73" spans="2:6" x14ac:dyDescent="0.35">
      <c r="B73" s="54" t="s">
        <v>3</v>
      </c>
      <c r="C73" s="54" t="s">
        <v>641</v>
      </c>
      <c r="D73" s="54" t="s">
        <v>642</v>
      </c>
      <c r="E73" s="54" t="s">
        <v>643</v>
      </c>
      <c r="F73" s="54" t="s">
        <v>25</v>
      </c>
    </row>
    <row r="74" spans="2:6" x14ac:dyDescent="0.35">
      <c r="B74" s="43" t="s">
        <v>39</v>
      </c>
      <c r="C74" s="45">
        <f>IF(F69&gt;0, C69/F69, 0)</f>
        <v>0</v>
      </c>
      <c r="D74" s="45">
        <f>IF(F69&gt;0, D69/F69, 0)</f>
        <v>0</v>
      </c>
      <c r="E74" s="45">
        <f>IF(F69&gt;0, E69/F69, 0)</f>
        <v>1</v>
      </c>
      <c r="F74" s="46" t="s">
        <v>25</v>
      </c>
    </row>
    <row r="75" spans="2:6" x14ac:dyDescent="0.35">
      <c r="B75" s="43" t="s">
        <v>20</v>
      </c>
      <c r="C75" s="45">
        <f>IF(F70&gt;0, C70/F70, 0)</f>
        <v>0</v>
      </c>
      <c r="D75" s="45">
        <f>IF(F70&gt;0, D70/F70, 0)</f>
        <v>0</v>
      </c>
      <c r="E75" s="45">
        <f>IF(F70&gt;0, E70/F70, 0)</f>
        <v>1</v>
      </c>
      <c r="F75" s="46" t="s">
        <v>25</v>
      </c>
    </row>
    <row r="80" spans="2:6" ht="18.5" x14ac:dyDescent="0.45">
      <c r="B80" s="39" t="s">
        <v>655</v>
      </c>
    </row>
    <row r="82" spans="2:6" x14ac:dyDescent="0.35">
      <c r="B82" s="53" t="s">
        <v>640</v>
      </c>
    </row>
    <row r="83" spans="2:6" x14ac:dyDescent="0.35">
      <c r="B83" s="41" t="s">
        <v>5</v>
      </c>
      <c r="C83" s="41" t="s">
        <v>641</v>
      </c>
      <c r="D83" s="41" t="s">
        <v>642</v>
      </c>
      <c r="E83" s="41" t="s">
        <v>643</v>
      </c>
      <c r="F83" s="41" t="s">
        <v>644</v>
      </c>
    </row>
    <row r="84" spans="2:6" x14ac:dyDescent="0.35">
      <c r="B84" s="43" t="s">
        <v>656</v>
      </c>
      <c r="C84" s="44">
        <f>COUNTIFS('Recommendations'!F:F,"Must",'Recommendations'!P:P,"=Resolved")</f>
        <v>0</v>
      </c>
      <c r="D84" s="44">
        <f>COUNTIFS('Recommendations'!F:F,"=Must",'Recommendations'!P:P,"=Testing")</f>
        <v>0</v>
      </c>
      <c r="E84" s="44">
        <f>COUNTIFS('Recommendations'!F:F,"=Must",'Recommendations'!P:P,"=Outstanding")</f>
        <v>0</v>
      </c>
      <c r="F84" s="44">
        <f>SUM(C84:E84)</f>
        <v>0</v>
      </c>
    </row>
    <row r="85" spans="2:6" x14ac:dyDescent="0.35">
      <c r="B85" s="43" t="s">
        <v>657</v>
      </c>
      <c r="C85" s="44">
        <f>COUNTIFS('Recommendations'!F:F,"Should",'Recommendations'!P:P,"=Resolved")</f>
        <v>0</v>
      </c>
      <c r="D85" s="44">
        <f>COUNTIFS('Recommendations'!F:F,"=Should",'Recommendations'!P:P,"=Testing")</f>
        <v>0</v>
      </c>
      <c r="E85" s="44">
        <f>COUNTIFS('Recommendations'!F:F,"=Should",'Recommendations'!P:P,"=Outstanding")</f>
        <v>0</v>
      </c>
      <c r="F85" s="44">
        <f>SUM(C85:E85)</f>
        <v>0</v>
      </c>
    </row>
    <row r="86" spans="2:6" x14ac:dyDescent="0.35">
      <c r="B86" s="43" t="s">
        <v>658</v>
      </c>
      <c r="C86" s="44">
        <f>COUNTIFS('Recommendations'!F:F,"Could",'Recommendations'!P:P,"=Resolved")</f>
        <v>0</v>
      </c>
      <c r="D86" s="44">
        <f>COUNTIFS('Recommendations'!F:F,"=Could",'Recommendations'!P:P,"=Testing")</f>
        <v>0</v>
      </c>
      <c r="E86" s="44">
        <f>COUNTIFS('Recommendations'!F:F,"=Could",'Recommendations'!P:P,"=Outstanding")</f>
        <v>0</v>
      </c>
      <c r="F86" s="44">
        <f>SUM(C86:E86)</f>
        <v>0</v>
      </c>
    </row>
    <row r="87" spans="2:6" x14ac:dyDescent="0.35">
      <c r="B87" s="43" t="s">
        <v>659</v>
      </c>
      <c r="C87" s="44">
        <f>COUNTIFS('Recommendations'!F:F,"Won't",'Recommendations'!P:P,"=Resolved")</f>
        <v>0</v>
      </c>
      <c r="D87" s="44">
        <f>COUNTIFS('Recommendations'!F:F,"=Won't",'Recommendations'!P:P,"=Testing")</f>
        <v>0</v>
      </c>
      <c r="E87" s="44">
        <f>COUNTIFS('Recommendations'!F:F,"=Won't",'Recommendations'!P:P,"=Outstanding")</f>
        <v>0</v>
      </c>
      <c r="F87" s="44">
        <f>SUM(C87:E87)</f>
        <v>0</v>
      </c>
    </row>
    <row r="88" spans="2:6" x14ac:dyDescent="0.35">
      <c r="B88" s="43" t="s">
        <v>22</v>
      </c>
      <c r="C88" s="44">
        <f>COUNTIFS('Recommendations'!F:F,"Unassigned",'Recommendations'!P:P,"=Resolved")</f>
        <v>0</v>
      </c>
      <c r="D88" s="44">
        <f>COUNTIFS('Recommendations'!F:F,"=Unassigned",'Recommendations'!P:P,"=Testing")</f>
        <v>0</v>
      </c>
      <c r="E88" s="44">
        <f>COUNTIFS('Recommendations'!F:F,"=Unassigned",'Recommendations'!P:P,"=Outstanding")</f>
        <v>80</v>
      </c>
      <c r="F88" s="44">
        <f>SUM(C88:E88)</f>
        <v>80</v>
      </c>
    </row>
    <row r="90" spans="2:6" x14ac:dyDescent="0.35">
      <c r="B90" s="53" t="s">
        <v>646</v>
      </c>
    </row>
    <row r="91" spans="2:6" x14ac:dyDescent="0.35">
      <c r="B91" s="54" t="s">
        <v>5</v>
      </c>
      <c r="C91" s="54" t="s">
        <v>641</v>
      </c>
      <c r="D91" s="54" t="s">
        <v>642</v>
      </c>
      <c r="E91" s="54" t="s">
        <v>643</v>
      </c>
      <c r="F91" s="54" t="s">
        <v>25</v>
      </c>
    </row>
    <row r="92" spans="2:6" x14ac:dyDescent="0.35">
      <c r="B92" s="43" t="s">
        <v>656</v>
      </c>
      <c r="C92" s="45">
        <f>IF(F84&gt;0, C84/F84, 0)</f>
        <v>0</v>
      </c>
      <c r="D92" s="45">
        <f>IF(F84&gt;0, D84/F84, 0)</f>
        <v>0</v>
      </c>
      <c r="E92" s="45">
        <f>IF(F84&gt;0, E84/F84, 0)</f>
        <v>0</v>
      </c>
      <c r="F92" s="46" t="s">
        <v>25</v>
      </c>
    </row>
    <row r="93" spans="2:6" x14ac:dyDescent="0.35">
      <c r="B93" s="43" t="s">
        <v>657</v>
      </c>
      <c r="C93" s="45">
        <f>IF(F85&gt;0, C85/F85, 0)</f>
        <v>0</v>
      </c>
      <c r="D93" s="45">
        <f>IF(F85&gt;0, D85/F85, 0)</f>
        <v>0</v>
      </c>
      <c r="E93" s="45">
        <f>IF(F85&gt;0, E85/F85, 0)</f>
        <v>0</v>
      </c>
      <c r="F93" s="46" t="s">
        <v>25</v>
      </c>
    </row>
    <row r="94" spans="2:6" x14ac:dyDescent="0.35">
      <c r="B94" s="43" t="s">
        <v>658</v>
      </c>
      <c r="C94" s="45">
        <f>IF(F86&gt;0, C86/F86, 0)</f>
        <v>0</v>
      </c>
      <c r="D94" s="45">
        <f>IF(F86&gt;0, D86/F86, 0)</f>
        <v>0</v>
      </c>
      <c r="E94" s="45">
        <f>IF(F86&gt;0, E86/F86, 0)</f>
        <v>0</v>
      </c>
      <c r="F94" s="46" t="s">
        <v>25</v>
      </c>
    </row>
    <row r="95" spans="2:6" x14ac:dyDescent="0.35">
      <c r="B95" s="43" t="s">
        <v>659</v>
      </c>
      <c r="C95" s="45">
        <f>IF(F87&gt;0, C87/F87, 0)</f>
        <v>0</v>
      </c>
      <c r="D95" s="45">
        <f>IF(F87&gt;0, D87/F87, 0)</f>
        <v>0</v>
      </c>
      <c r="E95" s="45">
        <f>IF(F87&gt;0, E87/F87, 0)</f>
        <v>0</v>
      </c>
      <c r="F95" s="46" t="s">
        <v>25</v>
      </c>
    </row>
    <row r="96" spans="2:6" x14ac:dyDescent="0.35">
      <c r="B96" s="43" t="s">
        <v>22</v>
      </c>
      <c r="C96" s="45">
        <f>IF(F88&gt;0, C88/F88, 0)</f>
        <v>0</v>
      </c>
      <c r="D96" s="45">
        <f>IF(F88&gt;0, D88/F88, 0)</f>
        <v>0</v>
      </c>
      <c r="E96" s="45">
        <f>IF(F88&gt;0, E88/F88, 0)</f>
        <v>1</v>
      </c>
      <c r="F96" s="46" t="s">
        <v>25</v>
      </c>
    </row>
    <row r="101" spans="2:6" ht="18.5" x14ac:dyDescent="0.45">
      <c r="B101" s="39" t="s">
        <v>660</v>
      </c>
    </row>
    <row r="103" spans="2:6" x14ac:dyDescent="0.35">
      <c r="B103" s="53" t="s">
        <v>640</v>
      </c>
    </row>
    <row r="104" spans="2:6" x14ac:dyDescent="0.35">
      <c r="B104" s="41" t="s">
        <v>661</v>
      </c>
      <c r="C104" s="41" t="s">
        <v>641</v>
      </c>
      <c r="D104" s="41" t="s">
        <v>642</v>
      </c>
      <c r="E104" s="41" t="s">
        <v>643</v>
      </c>
      <c r="F104" s="41" t="s">
        <v>644</v>
      </c>
    </row>
    <row r="105" spans="2:6" x14ac:dyDescent="0.35">
      <c r="B105" s="43" t="s">
        <v>662</v>
      </c>
      <c r="C105" s="44">
        <f>COUNTIFS('Recommendations'!G:G,"Low",'Recommendations'!P:P,"=Resolved")</f>
        <v>0</v>
      </c>
      <c r="D105" s="44">
        <f>COUNTIFS('Recommendations'!G:G,"=Low",'Recommendations'!P:P,"=Testing")</f>
        <v>0</v>
      </c>
      <c r="E105" s="44">
        <f>COUNTIFS('Recommendations'!G:G,"=Low",'Recommendations'!P:P,"=Outstanding")</f>
        <v>0</v>
      </c>
      <c r="F105" s="44">
        <f>SUM(C105:E105)</f>
        <v>0</v>
      </c>
    </row>
    <row r="106" spans="2:6" x14ac:dyDescent="0.35">
      <c r="B106" s="43" t="s">
        <v>663</v>
      </c>
      <c r="C106" s="44">
        <f>COUNTIFS('Recommendations'!G:G,"Medium",'Recommendations'!P:P,"=Resolved")</f>
        <v>0</v>
      </c>
      <c r="D106" s="44">
        <f>COUNTIFS('Recommendations'!G:G,"=Medium",'Recommendations'!P:P,"=Testing")</f>
        <v>0</v>
      </c>
      <c r="E106" s="44">
        <f>COUNTIFS('Recommendations'!G:G,"=Medium",'Recommendations'!P:P,"=Outstanding")</f>
        <v>0</v>
      </c>
      <c r="F106" s="44">
        <f>SUM(C106:E106)</f>
        <v>0</v>
      </c>
    </row>
    <row r="107" spans="2:6" x14ac:dyDescent="0.35">
      <c r="B107" s="43" t="s">
        <v>664</v>
      </c>
      <c r="C107" s="44">
        <f>COUNTIFS('Recommendations'!G:G,"High",'Recommendations'!P:P,"=Resolved")</f>
        <v>0</v>
      </c>
      <c r="D107" s="44">
        <f>COUNTIFS('Recommendations'!G:G,"=High",'Recommendations'!P:P,"=Testing")</f>
        <v>0</v>
      </c>
      <c r="E107" s="44">
        <f>COUNTIFS('Recommendations'!G:G,"=High",'Recommendations'!P:P,"=Outstanding")</f>
        <v>0</v>
      </c>
      <c r="F107" s="44">
        <f>SUM(C107:E107)</f>
        <v>0</v>
      </c>
    </row>
    <row r="108" spans="2:6" x14ac:dyDescent="0.35">
      <c r="B108" s="43" t="s">
        <v>23</v>
      </c>
      <c r="C108" s="44">
        <f>COUNTIFS('Recommendations'!G:G,"Unassessed",'Recommendations'!P:P,"=Resolved")</f>
        <v>0</v>
      </c>
      <c r="D108" s="44">
        <f>COUNTIFS('Recommendations'!G:G,"=Unassessed",'Recommendations'!P:P,"=Testing")</f>
        <v>0</v>
      </c>
      <c r="E108" s="44">
        <f>COUNTIFS('Recommendations'!G:G,"=Unassessed",'Recommendations'!P:P,"=Outstanding")</f>
        <v>80</v>
      </c>
      <c r="F108" s="44">
        <f>SUM(C108:E108)</f>
        <v>80</v>
      </c>
    </row>
    <row r="110" spans="2:6" x14ac:dyDescent="0.35">
      <c r="B110" s="53" t="s">
        <v>646</v>
      </c>
    </row>
    <row r="111" spans="2:6" x14ac:dyDescent="0.35">
      <c r="B111" s="54" t="s">
        <v>661</v>
      </c>
      <c r="C111" s="54" t="s">
        <v>641</v>
      </c>
      <c r="D111" s="54" t="s">
        <v>642</v>
      </c>
      <c r="E111" s="54" t="s">
        <v>643</v>
      </c>
      <c r="F111" s="54" t="s">
        <v>25</v>
      </c>
    </row>
    <row r="112" spans="2:6" x14ac:dyDescent="0.35">
      <c r="B112" s="43" t="s">
        <v>662</v>
      </c>
      <c r="C112" s="45">
        <f>IF(F105&gt;0, C105/F105, 0)</f>
        <v>0</v>
      </c>
      <c r="D112" s="45">
        <f>IF(F105&gt;0, D105/F105, 0)</f>
        <v>0</v>
      </c>
      <c r="E112" s="45">
        <f>IF(F105&gt;0, E105/F105, 0)</f>
        <v>0</v>
      </c>
      <c r="F112" s="46" t="s">
        <v>25</v>
      </c>
    </row>
    <row r="113" spans="2:15" x14ac:dyDescent="0.35">
      <c r="B113" s="43" t="s">
        <v>663</v>
      </c>
      <c r="C113" s="45">
        <f>IF(F106&gt;0, C106/F106, 0)</f>
        <v>0</v>
      </c>
      <c r="D113" s="45">
        <f>IF(F106&gt;0, D106/F106, 0)</f>
        <v>0</v>
      </c>
      <c r="E113" s="45">
        <f>IF(F106&gt;0, E106/F106, 0)</f>
        <v>0</v>
      </c>
      <c r="F113" s="46" t="s">
        <v>25</v>
      </c>
    </row>
    <row r="114" spans="2:15" x14ac:dyDescent="0.35">
      <c r="B114" s="43" t="s">
        <v>664</v>
      </c>
      <c r="C114" s="45">
        <f>IF(F107&gt;0, C107/F107, 0)</f>
        <v>0</v>
      </c>
      <c r="D114" s="45">
        <f>IF(F107&gt;0, D107/F107, 0)</f>
        <v>0</v>
      </c>
      <c r="E114" s="45">
        <f>IF(F107&gt;0, E107/F107, 0)</f>
        <v>0</v>
      </c>
      <c r="F114" s="46" t="s">
        <v>25</v>
      </c>
    </row>
    <row r="115" spans="2:15" x14ac:dyDescent="0.35">
      <c r="B115" s="43" t="s">
        <v>23</v>
      </c>
      <c r="C115" s="45">
        <f>IF(F108&gt;0, C108/F108, 0)</f>
        <v>0</v>
      </c>
      <c r="D115" s="45">
        <f>IF(F108&gt;0, D108/F108, 0)</f>
        <v>0</v>
      </c>
      <c r="E115" s="45">
        <f>IF(F108&gt;0, E108/F108, 0)</f>
        <v>1</v>
      </c>
      <c r="F115" s="46" t="s">
        <v>25</v>
      </c>
    </row>
    <row r="120" spans="2:15" ht="18.5" x14ac:dyDescent="0.45">
      <c r="B120" s="39" t="s">
        <v>665</v>
      </c>
      <c r="J120" s="39" t="s">
        <v>666</v>
      </c>
    </row>
    <row r="121" spans="2:15" x14ac:dyDescent="0.35">
      <c r="B121" s="41" t="s">
        <v>7</v>
      </c>
      <c r="C121" s="112" t="s">
        <v>667</v>
      </c>
      <c r="D121" s="112"/>
      <c r="E121" s="41" t="s">
        <v>633</v>
      </c>
      <c r="F121" s="41" t="s">
        <v>641</v>
      </c>
      <c r="G121" s="112" t="s">
        <v>668</v>
      </c>
      <c r="H121" s="112"/>
      <c r="J121" s="41" t="s">
        <v>7</v>
      </c>
      <c r="K121" s="41" t="s">
        <v>656</v>
      </c>
      <c r="L121" s="41" t="s">
        <v>657</v>
      </c>
      <c r="M121" s="41" t="s">
        <v>658</v>
      </c>
      <c r="N121" s="41" t="s">
        <v>659</v>
      </c>
      <c r="O121" s="41" t="s">
        <v>22</v>
      </c>
    </row>
    <row r="122" spans="2:15" x14ac:dyDescent="0.35">
      <c r="B122" s="47" t="s">
        <v>649</v>
      </c>
      <c r="C122" s="113" t="s">
        <v>25</v>
      </c>
      <c r="D122" s="113"/>
      <c r="E122" s="44">
        <f>COUNTIF('Recommendations'!H:H,"Phase1")-COUNTIFS('Recommendations'!H:H,"Phase1",'Recommendations'!I:I,"Risk Accepted")-COUNTIFS('Recommendations'!H:H,"Phase1",'Recommendations'!I:I,"N/A")</f>
        <v>0</v>
      </c>
      <c r="F122" s="44">
        <f>COUNTIFS('Recommendations'!H:H,"Phase1",'Recommendations'!P:P,"Resolved")</f>
        <v>0</v>
      </c>
      <c r="G122" s="114">
        <f t="shared" ref="G122:G127" si="4">IF(E122&gt;0,F122/E122,0)</f>
        <v>0</v>
      </c>
      <c r="H122" s="114"/>
      <c r="J122" s="47" t="s">
        <v>649</v>
      </c>
      <c r="K122" s="44">
        <f>COUNTIFS('Recommendations'!H:H,"Phase1",'Recommendations'!F:F,"Must")</f>
        <v>0</v>
      </c>
      <c r="L122" s="44">
        <f>COUNTIFS('Recommendations'!H:H,"Phase1",'Recommendations'!F:F,"Should")</f>
        <v>0</v>
      </c>
      <c r="M122" s="44">
        <f>COUNTIFS('Recommendations'!H:H,"Phase1",'Recommendations'!F:F,"Could")</f>
        <v>0</v>
      </c>
      <c r="N122" s="44">
        <f>COUNTIFS('Recommendations'!H:H,"Phase1",'Recommendations'!F:F,"Won't")</f>
        <v>0</v>
      </c>
      <c r="O122" s="44">
        <f>COUNTIFS('Recommendations'!H:H,"Phase1",'Recommendations'!F:F,"Unassigned")</f>
        <v>0</v>
      </c>
    </row>
    <row r="123" spans="2:15" x14ac:dyDescent="0.35">
      <c r="B123" s="47" t="s">
        <v>650</v>
      </c>
      <c r="C123" s="113" t="s">
        <v>25</v>
      </c>
      <c r="D123" s="113"/>
      <c r="E123" s="44">
        <f>COUNTIF('Recommendations'!H:H,"Phase2")-COUNTIFS('Recommendations'!H:H,"Phase2",'Recommendations'!I:I,"Risk Accepted")-COUNTIFS('Recommendations'!H:H,"Phase2",'Recommendations'!I:I,"N/A")</f>
        <v>0</v>
      </c>
      <c r="F123" s="44">
        <f>COUNTIFS('Recommendations'!H:H,"Phase2",'Recommendations'!P:P,"Resolved")</f>
        <v>0</v>
      </c>
      <c r="G123" s="114">
        <f t="shared" si="4"/>
        <v>0</v>
      </c>
      <c r="H123" s="114"/>
      <c r="J123" s="47" t="s">
        <v>650</v>
      </c>
      <c r="K123" s="44">
        <f>COUNTIFS('Recommendations'!H:H,"Phase2",'Recommendations'!F:F,"Must")</f>
        <v>0</v>
      </c>
      <c r="L123" s="44">
        <f>COUNTIFS('Recommendations'!H:H,"Phase2",'Recommendations'!F:F,"Should")</f>
        <v>0</v>
      </c>
      <c r="M123" s="44">
        <f>COUNTIFS('Recommendations'!H:H,"Phase2",'Recommendations'!F:F,"Could")</f>
        <v>0</v>
      </c>
      <c r="N123" s="44">
        <f>COUNTIFS('Recommendations'!H:H,"Phase2",'Recommendations'!F:F,"Won't")</f>
        <v>0</v>
      </c>
      <c r="O123" s="44">
        <f>COUNTIFS('Recommendations'!H:H,"Phase2",'Recommendations'!F:F,"Unassigned")</f>
        <v>0</v>
      </c>
    </row>
    <row r="124" spans="2:15" x14ac:dyDescent="0.35">
      <c r="B124" s="47" t="s">
        <v>651</v>
      </c>
      <c r="C124" s="113" t="s">
        <v>25</v>
      </c>
      <c r="D124" s="113"/>
      <c r="E124" s="44">
        <f>COUNTIF('Recommendations'!H:H,"Phase3")-COUNTIFS('Recommendations'!H:H,"Phase3",'Recommendations'!I:I,"Risk Accepted")-COUNTIFS('Recommendations'!H:H,"Phase3",'Recommendations'!I:I,"N/A")</f>
        <v>0</v>
      </c>
      <c r="F124" s="44">
        <f>COUNTIFS('Recommendations'!H:H,"Phase3",'Recommendations'!P:P,"Resolved")</f>
        <v>0</v>
      </c>
      <c r="G124" s="114">
        <f t="shared" si="4"/>
        <v>0</v>
      </c>
      <c r="H124" s="114"/>
      <c r="J124" s="47" t="s">
        <v>651</v>
      </c>
      <c r="K124" s="44">
        <f>COUNTIFS('Recommendations'!H:H,"Phase3",'Recommendations'!F:F,"Must")</f>
        <v>0</v>
      </c>
      <c r="L124" s="44">
        <f>COUNTIFS('Recommendations'!H:H,"Phase3",'Recommendations'!F:F,"Should")</f>
        <v>0</v>
      </c>
      <c r="M124" s="44">
        <f>COUNTIFS('Recommendations'!H:H,"Phase3",'Recommendations'!F:F,"Could")</f>
        <v>0</v>
      </c>
      <c r="N124" s="44">
        <f>COUNTIFS('Recommendations'!H:H,"Phase3",'Recommendations'!F:F,"Won't")</f>
        <v>0</v>
      </c>
      <c r="O124" s="44">
        <f>COUNTIFS('Recommendations'!H:H,"Phase3",'Recommendations'!F:F,"Unassigned")</f>
        <v>0</v>
      </c>
    </row>
    <row r="125" spans="2:15" x14ac:dyDescent="0.35">
      <c r="B125" s="47" t="s">
        <v>652</v>
      </c>
      <c r="C125" s="113" t="s">
        <v>25</v>
      </c>
      <c r="D125" s="113"/>
      <c r="E125" s="44">
        <f>COUNTIF('Recommendations'!H:H,"Phase4")-COUNTIFS('Recommendations'!H:H,"Phase4",'Recommendations'!I:I,"Risk Accepted")-COUNTIFS('Recommendations'!H:H,"Phase4",'Recommendations'!I:I,"N/A")</f>
        <v>0</v>
      </c>
      <c r="F125" s="44">
        <f>COUNTIFS('Recommendations'!H:H,"Phase4",'Recommendations'!P:P,"Resolved")</f>
        <v>0</v>
      </c>
      <c r="G125" s="114">
        <f t="shared" si="4"/>
        <v>0</v>
      </c>
      <c r="H125" s="114"/>
      <c r="J125" s="47" t="s">
        <v>652</v>
      </c>
      <c r="K125" s="44">
        <f>COUNTIFS('Recommendations'!H:H,"Phase4",'Recommendations'!F:F,"Must")</f>
        <v>0</v>
      </c>
      <c r="L125" s="44">
        <f>COUNTIFS('Recommendations'!H:H,"Phase4",'Recommendations'!F:F,"Should")</f>
        <v>0</v>
      </c>
      <c r="M125" s="44">
        <f>COUNTIFS('Recommendations'!H:H,"Phase4",'Recommendations'!F:F,"Could")</f>
        <v>0</v>
      </c>
      <c r="N125" s="44">
        <f>COUNTIFS('Recommendations'!H:H,"Phase4",'Recommendations'!F:F,"Won't")</f>
        <v>0</v>
      </c>
      <c r="O125" s="44">
        <f>COUNTIFS('Recommendations'!H:H,"Phase4",'Recommendations'!F:F,"Unassigned")</f>
        <v>0</v>
      </c>
    </row>
    <row r="126" spans="2:15" x14ac:dyDescent="0.35">
      <c r="B126" s="47" t="s">
        <v>653</v>
      </c>
      <c r="C126" s="113" t="s">
        <v>25</v>
      </c>
      <c r="D126" s="113"/>
      <c r="E126" s="44">
        <f>COUNTIF('Recommendations'!H:H,"Phase5")-COUNTIFS('Recommendations'!H:H,"Phase5",'Recommendations'!I:I,"Risk Accepted")-COUNTIFS('Recommendations'!H:H,"Phase5",'Recommendations'!I:I,"N/A")</f>
        <v>0</v>
      </c>
      <c r="F126" s="44">
        <f>COUNTIFS('Recommendations'!H:H,"Phase5",'Recommendations'!P:P,"Resolved")</f>
        <v>0</v>
      </c>
      <c r="G126" s="114">
        <f t="shared" si="4"/>
        <v>0</v>
      </c>
      <c r="H126" s="114"/>
      <c r="J126" s="47" t="s">
        <v>653</v>
      </c>
      <c r="K126" s="44">
        <f>COUNTIFS('Recommendations'!H:H,"Phase5",'Recommendations'!F:F,"Must")</f>
        <v>0</v>
      </c>
      <c r="L126" s="44">
        <f>COUNTIFS('Recommendations'!H:H,"Phase5",'Recommendations'!F:F,"Should")</f>
        <v>0</v>
      </c>
      <c r="M126" s="44">
        <f>COUNTIFS('Recommendations'!H:H,"Phase5",'Recommendations'!F:F,"Could")</f>
        <v>0</v>
      </c>
      <c r="N126" s="44">
        <f>COUNTIFS('Recommendations'!H:H,"Phase5",'Recommendations'!F:F,"Won't")</f>
        <v>0</v>
      </c>
      <c r="O126" s="44">
        <f>COUNTIFS('Recommendations'!H:H,"Phase5",'Recommendations'!F:F,"Unassigned")</f>
        <v>0</v>
      </c>
    </row>
    <row r="127" spans="2:15" x14ac:dyDescent="0.35">
      <c r="B127" s="47" t="s">
        <v>24</v>
      </c>
      <c r="C127" s="113" t="s">
        <v>25</v>
      </c>
      <c r="D127" s="113"/>
      <c r="E127" s="44">
        <f>COUNTIF('Recommendations'!H:H,"Pending")-COUNTIFS('Recommendations'!H:H,"Pending",'Recommendations'!I:I,"Risk Accepted")-COUNTIFS('Recommendations'!H:H,"Pending",'Recommendations'!I:I,"N/A")</f>
        <v>80</v>
      </c>
      <c r="F127" s="44">
        <f>COUNTIFS('Recommendations'!H:H,"Pending",'Recommendations'!P:P,"Resolved")</f>
        <v>0</v>
      </c>
      <c r="G127" s="114">
        <f t="shared" si="4"/>
        <v>0</v>
      </c>
      <c r="H127" s="114"/>
      <c r="J127" s="47" t="s">
        <v>24</v>
      </c>
      <c r="K127" s="44">
        <f>COUNTIFS('Recommendations'!H:H,"Pending",'Recommendations'!F:F,"Must")</f>
        <v>0</v>
      </c>
      <c r="L127" s="44">
        <f>COUNTIFS('Recommendations'!H:H,"Pending",'Recommendations'!F:F,"Should")</f>
        <v>0</v>
      </c>
      <c r="M127" s="44">
        <f>COUNTIFS('Recommendations'!H:H,"Pending",'Recommendations'!F:F,"Could")</f>
        <v>0</v>
      </c>
      <c r="N127" s="44">
        <f>COUNTIFS('Recommendations'!H:H,"Pending",'Recommendations'!F:F,"Won't")</f>
        <v>0</v>
      </c>
      <c r="O127" s="44">
        <f>COUNTIFS('Recommendations'!H:H,"Pending",'Recommendations'!F:F,"Unassigned")</f>
        <v>80</v>
      </c>
    </row>
    <row r="134" spans="2:24" ht="21" x14ac:dyDescent="0.5">
      <c r="B134" s="39" t="s">
        <v>669</v>
      </c>
      <c r="P134" s="56" t="s">
        <v>670</v>
      </c>
    </row>
    <row r="136" spans="2:24" ht="60" customHeight="1" x14ac:dyDescent="0.35">
      <c r="B136" s="115" t="s">
        <v>671</v>
      </c>
      <c r="C136" s="108"/>
      <c r="D136" s="108"/>
      <c r="E136" s="108"/>
      <c r="F136" s="108"/>
      <c r="P136" s="115" t="s">
        <v>672</v>
      </c>
      <c r="Q136" s="108"/>
      <c r="R136" s="108"/>
      <c r="S136" s="108"/>
      <c r="T136" s="108"/>
      <c r="U136" s="108"/>
      <c r="V136" s="108"/>
      <c r="W136" s="108"/>
    </row>
    <row r="138" spans="2:24" ht="30" customHeight="1" x14ac:dyDescent="0.35">
      <c r="P138" s="57" t="s">
        <v>673</v>
      </c>
      <c r="Q138" s="58">
        <f>C16</f>
        <v>0</v>
      </c>
      <c r="R138" s="59"/>
      <c r="S138" s="58">
        <f>C84</f>
        <v>0</v>
      </c>
      <c r="T138" s="59"/>
      <c r="U138" s="58">
        <f>C85</f>
        <v>0</v>
      </c>
      <c r="V138" s="59"/>
      <c r="W138" s="58">
        <f>C86</f>
        <v>0</v>
      </c>
      <c r="X138" s="59"/>
    </row>
    <row r="139" spans="2:24" ht="35" customHeight="1" x14ac:dyDescent="0.35">
      <c r="P139" s="60" t="s">
        <v>674</v>
      </c>
      <c r="Q139" s="60" t="s">
        <v>675</v>
      </c>
      <c r="R139" s="60" t="s">
        <v>676</v>
      </c>
      <c r="S139" s="60" t="s">
        <v>677</v>
      </c>
      <c r="T139" s="60" t="s">
        <v>678</v>
      </c>
      <c r="U139" s="60" t="s">
        <v>679</v>
      </c>
      <c r="V139" s="60" t="s">
        <v>680</v>
      </c>
      <c r="W139" s="60" t="s">
        <v>681</v>
      </c>
      <c r="X139" s="60" t="s">
        <v>682</v>
      </c>
    </row>
    <row r="140" spans="2:24" x14ac:dyDescent="0.35">
      <c r="O140" s="61" t="s">
        <v>683</v>
      </c>
      <c r="P140" s="62" t="s">
        <v>684</v>
      </c>
      <c r="Q140" s="63">
        <v>0</v>
      </c>
      <c r="R140" s="64">
        <f>IF(Dashboard!F16&gt;0, Q140/Dashboard!F16, "")</f>
        <v>0</v>
      </c>
      <c r="S140" s="63">
        <v>0</v>
      </c>
      <c r="T140" s="64" t="str">
        <f>IF(AND(NOT(ISBLANK(S140)),Dashboard!F84&gt;0), S140/Dashboard!F84, "")</f>
        <v/>
      </c>
      <c r="U140" s="63">
        <v>0</v>
      </c>
      <c r="V140" s="64" t="str">
        <f>IF(AND(NOT(ISBLANK(U140)),Dashboard!F85&gt;0), U140/Dashboard!F85, "")</f>
        <v/>
      </c>
      <c r="W140" s="63">
        <v>0</v>
      </c>
      <c r="X140" s="64" t="str">
        <f>IF(AND(NOT(ISBLANK(W140)),Dashboard!F86&gt;0), W140/Dashboard!F86, "")</f>
        <v/>
      </c>
    </row>
    <row r="141" spans="2:24" x14ac:dyDescent="0.35">
      <c r="P141" s="55"/>
      <c r="Q141" s="42"/>
      <c r="R141" s="45" t="str">
        <f>IF(AND(NOT(ISBLANK(Q141)),Dashboard!F16&gt;0), Q141/Dashboard!F16, "")</f>
        <v/>
      </c>
      <c r="S141" s="42"/>
      <c r="T141" s="45" t="str">
        <f>IF(AND(NOT(ISBLANK(S141)),Dashboard!F84&gt;0), S141/Dashboard!F84, "")</f>
        <v/>
      </c>
      <c r="U141" s="42"/>
      <c r="V141" s="45" t="str">
        <f>IF(AND(NOT(ISBLANK(U141)),Dashboard!F85&gt;0), U141/Dashboard!F85, "")</f>
        <v/>
      </c>
      <c r="W141" s="42"/>
      <c r="X141" s="45" t="str">
        <f>IF(AND(NOT(ISBLANK(W141)),Dashboard!F86&gt;0), W141/Dashboard!F86, "")</f>
        <v/>
      </c>
    </row>
    <row r="142" spans="2:24" x14ac:dyDescent="0.35">
      <c r="P142" s="55"/>
      <c r="Q142" s="42"/>
      <c r="R142" s="45" t="str">
        <f>IF(AND(NOT(ISBLANK(Q142)),Dashboard!F16&gt;0), Q142/Dashboard!F16, "")</f>
        <v/>
      </c>
      <c r="S142" s="42"/>
      <c r="T142" s="45" t="str">
        <f>IF(AND(NOT(ISBLANK(S142)),Dashboard!F84&gt;0), S142/Dashboard!F84, "")</f>
        <v/>
      </c>
      <c r="U142" s="42"/>
      <c r="V142" s="45" t="str">
        <f>IF(AND(NOT(ISBLANK(U142)),Dashboard!F85&gt;0), U142/Dashboard!F85, "")</f>
        <v/>
      </c>
      <c r="W142" s="42"/>
      <c r="X142" s="45" t="str">
        <f>IF(AND(NOT(ISBLANK(W142)),Dashboard!F86&gt;0), W142/Dashboard!F86, "")</f>
        <v/>
      </c>
    </row>
    <row r="143" spans="2:24" x14ac:dyDescent="0.35">
      <c r="P143" s="55"/>
      <c r="Q143" s="42"/>
      <c r="R143" s="45" t="str">
        <f>IF(AND(NOT(ISBLANK(Q143)),Dashboard!F16&gt;0), Q143/Dashboard!F16, "")</f>
        <v/>
      </c>
      <c r="S143" s="42"/>
      <c r="T143" s="45" t="str">
        <f>IF(AND(NOT(ISBLANK(S143)),Dashboard!F84&gt;0), S143/Dashboard!F84, "")</f>
        <v/>
      </c>
      <c r="U143" s="42"/>
      <c r="V143" s="45" t="str">
        <f>IF(AND(NOT(ISBLANK(U143)),Dashboard!F85&gt;0), U143/Dashboard!F85, "")</f>
        <v/>
      </c>
      <c r="W143" s="42"/>
      <c r="X143" s="45" t="str">
        <f>IF(AND(NOT(ISBLANK(W143)),Dashboard!F86&gt;0), W143/Dashboard!F86, "")</f>
        <v/>
      </c>
    </row>
    <row r="144" spans="2:24" x14ac:dyDescent="0.35">
      <c r="P144" s="55"/>
      <c r="Q144" s="42"/>
      <c r="R144" s="45" t="str">
        <f>IF(AND(NOT(ISBLANK(Q144)),Dashboard!F16&gt;0), Q144/Dashboard!F16, "")</f>
        <v/>
      </c>
      <c r="S144" s="42"/>
      <c r="T144" s="45" t="str">
        <f>IF(AND(NOT(ISBLANK(S144)),Dashboard!F84&gt;0), S144/Dashboard!F84, "")</f>
        <v/>
      </c>
      <c r="U144" s="42"/>
      <c r="V144" s="45" t="str">
        <f>IF(AND(NOT(ISBLANK(U144)),Dashboard!F85&gt;0), U144/Dashboard!F85, "")</f>
        <v/>
      </c>
      <c r="W144" s="42"/>
      <c r="X144" s="45" t="str">
        <f>IF(AND(NOT(ISBLANK(W144)),Dashboard!F86&gt;0), W144/Dashboard!F86, "")</f>
        <v/>
      </c>
    </row>
    <row r="145" spans="16:24" x14ac:dyDescent="0.35">
      <c r="P145" s="55"/>
      <c r="Q145" s="42"/>
      <c r="R145" s="45" t="str">
        <f>IF(AND(NOT(ISBLANK(Q145)),Dashboard!F16&gt;0), Q145/Dashboard!F16, "")</f>
        <v/>
      </c>
      <c r="S145" s="42"/>
      <c r="T145" s="45" t="str">
        <f>IF(AND(NOT(ISBLANK(S145)),Dashboard!F84&gt;0), S145/Dashboard!F84, "")</f>
        <v/>
      </c>
      <c r="U145" s="42"/>
      <c r="V145" s="45" t="str">
        <f>IF(AND(NOT(ISBLANK(U145)),Dashboard!F85&gt;0), U145/Dashboard!F85, "")</f>
        <v/>
      </c>
      <c r="W145" s="42"/>
      <c r="X145" s="45" t="str">
        <f>IF(AND(NOT(ISBLANK(W145)),Dashboard!F86&gt;0), W145/Dashboard!F86, "")</f>
        <v/>
      </c>
    </row>
    <row r="146" spans="16:24" x14ac:dyDescent="0.35">
      <c r="P146" s="55"/>
      <c r="Q146" s="42"/>
      <c r="R146" s="45" t="str">
        <f>IF(AND(NOT(ISBLANK(Q146)),Dashboard!F16&gt;0), Q146/Dashboard!F16, "")</f>
        <v/>
      </c>
      <c r="S146" s="42"/>
      <c r="T146" s="45" t="str">
        <f>IF(AND(NOT(ISBLANK(S146)),Dashboard!F84&gt;0), S146/Dashboard!F84, "")</f>
        <v/>
      </c>
      <c r="U146" s="42"/>
      <c r="V146" s="45" t="str">
        <f>IF(AND(NOT(ISBLANK(U146)),Dashboard!F85&gt;0), U146/Dashboard!F85, "")</f>
        <v/>
      </c>
      <c r="W146" s="42"/>
      <c r="X146" s="45" t="str">
        <f>IF(AND(NOT(ISBLANK(W146)),Dashboard!F86&gt;0), W146/Dashboard!F86, "")</f>
        <v/>
      </c>
    </row>
    <row r="147" spans="16:24" x14ac:dyDescent="0.35">
      <c r="P147" s="55"/>
      <c r="Q147" s="42"/>
      <c r="R147" s="45" t="str">
        <f>IF(AND(NOT(ISBLANK(Q147)),Dashboard!F16&gt;0), Q147/Dashboard!F16, "")</f>
        <v/>
      </c>
      <c r="S147" s="42"/>
      <c r="T147" s="45" t="str">
        <f>IF(AND(NOT(ISBLANK(S147)),Dashboard!F84&gt;0), S147/Dashboard!F84, "")</f>
        <v/>
      </c>
      <c r="U147" s="42"/>
      <c r="V147" s="45" t="str">
        <f>IF(AND(NOT(ISBLANK(U147)),Dashboard!F85&gt;0), U147/Dashboard!F85, "")</f>
        <v/>
      </c>
      <c r="W147" s="42"/>
      <c r="X147" s="45" t="str">
        <f>IF(AND(NOT(ISBLANK(W147)),Dashboard!F86&gt;0), W147/Dashboard!F86, "")</f>
        <v/>
      </c>
    </row>
    <row r="148" spans="16:24" x14ac:dyDescent="0.35">
      <c r="P148" s="55"/>
      <c r="Q148" s="42"/>
      <c r="R148" s="45" t="str">
        <f>IF(AND(NOT(ISBLANK(Q148)),Dashboard!F16&gt;0), Q148/Dashboard!F16, "")</f>
        <v/>
      </c>
      <c r="S148" s="42"/>
      <c r="T148" s="45" t="str">
        <f>IF(AND(NOT(ISBLANK(S148)),Dashboard!F84&gt;0), S148/Dashboard!F84, "")</f>
        <v/>
      </c>
      <c r="U148" s="42"/>
      <c r="V148" s="45" t="str">
        <f>IF(AND(NOT(ISBLANK(U148)),Dashboard!F85&gt;0), U148/Dashboard!F85, "")</f>
        <v/>
      </c>
      <c r="W148" s="42"/>
      <c r="X148" s="45" t="str">
        <f>IF(AND(NOT(ISBLANK(W148)),Dashboard!F86&gt;0), W148/Dashboard!F86, "")</f>
        <v/>
      </c>
    </row>
    <row r="149" spans="16:24" x14ac:dyDescent="0.35">
      <c r="P149" s="55"/>
      <c r="Q149" s="42"/>
      <c r="R149" s="45" t="str">
        <f>IF(AND(NOT(ISBLANK(Q149)),Dashboard!F16&gt;0), Q149/Dashboard!F16, "")</f>
        <v/>
      </c>
      <c r="S149" s="42"/>
      <c r="T149" s="45" t="str">
        <f>IF(AND(NOT(ISBLANK(S149)),Dashboard!F84&gt;0), S149/Dashboard!F84, "")</f>
        <v/>
      </c>
      <c r="U149" s="42"/>
      <c r="V149" s="45" t="str">
        <f>IF(AND(NOT(ISBLANK(U149)),Dashboard!F85&gt;0), U149/Dashboard!F85, "")</f>
        <v/>
      </c>
      <c r="W149" s="42"/>
      <c r="X149" s="45" t="str">
        <f>IF(AND(NOT(ISBLANK(W149)),Dashboard!F86&gt;0), W149/Dashboard!F86, "")</f>
        <v/>
      </c>
    </row>
    <row r="150" spans="16:24" x14ac:dyDescent="0.35">
      <c r="P150" s="55"/>
      <c r="Q150" s="42"/>
      <c r="R150" s="45" t="str">
        <f>IF(AND(NOT(ISBLANK(Q150)),Dashboard!F16&gt;0), Q150/Dashboard!F16, "")</f>
        <v/>
      </c>
      <c r="S150" s="42"/>
      <c r="T150" s="45" t="str">
        <f>IF(AND(NOT(ISBLANK(S150)),Dashboard!F84&gt;0), S150/Dashboard!F84, "")</f>
        <v/>
      </c>
      <c r="U150" s="42"/>
      <c r="V150" s="45" t="str">
        <f>IF(AND(NOT(ISBLANK(U150)),Dashboard!F85&gt;0), U150/Dashboard!F85, "")</f>
        <v/>
      </c>
      <c r="W150" s="42"/>
      <c r="X150" s="45" t="str">
        <f>IF(AND(NOT(ISBLANK(W150)),Dashboard!F86&gt;0), W150/Dashboard!F86, "")</f>
        <v/>
      </c>
    </row>
    <row r="151" spans="16:24" x14ac:dyDescent="0.35">
      <c r="P151" s="55"/>
      <c r="Q151" s="42"/>
      <c r="R151" s="45" t="str">
        <f>IF(AND(NOT(ISBLANK(Q151)),Dashboard!F16&gt;0), Q151/Dashboard!F16, "")</f>
        <v/>
      </c>
      <c r="S151" s="42"/>
      <c r="T151" s="45" t="str">
        <f>IF(AND(NOT(ISBLANK(S151)),Dashboard!F84&gt;0), S151/Dashboard!F84, "")</f>
        <v/>
      </c>
      <c r="U151" s="42"/>
      <c r="V151" s="45" t="str">
        <f>IF(AND(NOT(ISBLANK(U151)),Dashboard!F85&gt;0), U151/Dashboard!F85, "")</f>
        <v/>
      </c>
      <c r="W151" s="42"/>
      <c r="X151" s="45" t="str">
        <f>IF(AND(NOT(ISBLANK(W151)),Dashboard!F86&gt;0), W151/Dashboard!F86, "")</f>
        <v/>
      </c>
    </row>
    <row r="152" spans="16:24" x14ac:dyDescent="0.35">
      <c r="P152" s="55"/>
      <c r="Q152" s="42"/>
      <c r="R152" s="45" t="str">
        <f>IF(AND(NOT(ISBLANK(Q152)),Dashboard!F16&gt;0), Q152/Dashboard!F16, "")</f>
        <v/>
      </c>
      <c r="S152" s="42"/>
      <c r="T152" s="45" t="str">
        <f>IF(AND(NOT(ISBLANK(S152)),Dashboard!F84&gt;0), S152/Dashboard!F84, "")</f>
        <v/>
      </c>
      <c r="U152" s="42"/>
      <c r="V152" s="45" t="str">
        <f>IF(AND(NOT(ISBLANK(U152)),Dashboard!F85&gt;0), U152/Dashboard!F85, "")</f>
        <v/>
      </c>
      <c r="W152" s="42"/>
      <c r="X152" s="45" t="str">
        <f>IF(AND(NOT(ISBLANK(W152)),Dashboard!F86&gt;0), W152/Dashboard!F86, "")</f>
        <v/>
      </c>
    </row>
    <row r="153" spans="16:24" x14ac:dyDescent="0.35">
      <c r="P153" s="55"/>
      <c r="Q153" s="42"/>
      <c r="R153" s="45" t="str">
        <f>IF(AND(NOT(ISBLANK(Q153)),Dashboard!F16&gt;0), Q153/Dashboard!F16, "")</f>
        <v/>
      </c>
      <c r="S153" s="42"/>
      <c r="T153" s="45" t="str">
        <f>IF(AND(NOT(ISBLANK(S153)),Dashboard!F84&gt;0), S153/Dashboard!F84, "")</f>
        <v/>
      </c>
      <c r="U153" s="42"/>
      <c r="V153" s="45" t="str">
        <f>IF(AND(NOT(ISBLANK(U153)),Dashboard!F85&gt;0), U153/Dashboard!F85, "")</f>
        <v/>
      </c>
      <c r="W153" s="42"/>
      <c r="X153" s="45" t="str">
        <f>IF(AND(NOT(ISBLANK(W153)),Dashboard!F86&gt;0), W153/Dashboard!F86, "")</f>
        <v/>
      </c>
    </row>
    <row r="154" spans="16:24" x14ac:dyDescent="0.35">
      <c r="P154" s="55"/>
      <c r="Q154" s="42"/>
      <c r="R154" s="45" t="str">
        <f>IF(AND(NOT(ISBLANK(Q154)),Dashboard!F16&gt;0), Q154/Dashboard!F16, "")</f>
        <v/>
      </c>
      <c r="S154" s="42"/>
      <c r="T154" s="45" t="str">
        <f>IF(AND(NOT(ISBLANK(S154)),Dashboard!F84&gt;0), S154/Dashboard!F84, "")</f>
        <v/>
      </c>
      <c r="U154" s="42"/>
      <c r="V154" s="45" t="str">
        <f>IF(AND(NOT(ISBLANK(U154)),Dashboard!F85&gt;0), U154/Dashboard!F85, "")</f>
        <v/>
      </c>
      <c r="W154" s="42"/>
      <c r="X154" s="45" t="str">
        <f>IF(AND(NOT(ISBLANK(W154)),Dashboard!F86&gt;0), W154/Dashboard!F86, "")</f>
        <v/>
      </c>
    </row>
    <row r="155" spans="16:24" x14ac:dyDescent="0.35">
      <c r="P155" s="55"/>
      <c r="Q155" s="42"/>
      <c r="R155" s="45" t="str">
        <f>IF(AND(NOT(ISBLANK(Q155)),Dashboard!F16&gt;0), Q155/Dashboard!F16, "")</f>
        <v/>
      </c>
      <c r="S155" s="42"/>
      <c r="T155" s="45" t="str">
        <f>IF(AND(NOT(ISBLANK(S155)),Dashboard!F84&gt;0), S155/Dashboard!F84, "")</f>
        <v/>
      </c>
      <c r="U155" s="42"/>
      <c r="V155" s="45" t="str">
        <f>IF(AND(NOT(ISBLANK(U155)),Dashboard!F85&gt;0), U155/Dashboard!F85, "")</f>
        <v/>
      </c>
      <c r="W155" s="42"/>
      <c r="X155" s="45" t="str">
        <f>IF(AND(NOT(ISBLANK(W155)),Dashboard!F86&gt;0), W155/Dashboard!F86, "")</f>
        <v/>
      </c>
    </row>
    <row r="156" spans="16:24" x14ac:dyDescent="0.35">
      <c r="P156" s="55"/>
      <c r="Q156" s="42"/>
      <c r="R156" s="45" t="str">
        <f>IF(AND(NOT(ISBLANK(Q156)),Dashboard!F16&gt;0), Q156/Dashboard!F16, "")</f>
        <v/>
      </c>
      <c r="S156" s="42"/>
      <c r="T156" s="45" t="str">
        <f>IF(AND(NOT(ISBLANK(S156)),Dashboard!F84&gt;0), S156/Dashboard!F84, "")</f>
        <v/>
      </c>
      <c r="U156" s="42"/>
      <c r="V156" s="45" t="str">
        <f>IF(AND(NOT(ISBLANK(U156)),Dashboard!F85&gt;0), U156/Dashboard!F85, "")</f>
        <v/>
      </c>
      <c r="W156" s="42"/>
      <c r="X156" s="45" t="str">
        <f>IF(AND(NOT(ISBLANK(W156)),Dashboard!F86&gt;0), W156/Dashboard!F86, "")</f>
        <v/>
      </c>
    </row>
    <row r="157" spans="16:24" x14ac:dyDescent="0.35">
      <c r="P157" s="55"/>
      <c r="Q157" s="42"/>
      <c r="R157" s="45" t="str">
        <f>IF(AND(NOT(ISBLANK(Q157)),Dashboard!F16&gt;0), Q157/Dashboard!F16, "")</f>
        <v/>
      </c>
      <c r="S157" s="42"/>
      <c r="T157" s="45" t="str">
        <f>IF(AND(NOT(ISBLANK(S157)),Dashboard!F84&gt;0), S157/Dashboard!F84, "")</f>
        <v/>
      </c>
      <c r="U157" s="42"/>
      <c r="V157" s="45" t="str">
        <f>IF(AND(NOT(ISBLANK(U157)),Dashboard!F85&gt;0), U157/Dashboard!F85, "")</f>
        <v/>
      </c>
      <c r="W157" s="42"/>
      <c r="X157" s="45" t="str">
        <f>IF(AND(NOT(ISBLANK(W157)),Dashboard!F86&gt;0), W157/Dashboard!F86, "")</f>
        <v/>
      </c>
    </row>
    <row r="158" spans="16:24" x14ac:dyDescent="0.35">
      <c r="P158" s="55"/>
      <c r="Q158" s="42"/>
      <c r="R158" s="45" t="str">
        <f>IF(AND(NOT(ISBLANK(Q158)),Dashboard!F16&gt;0), Q158/Dashboard!F16, "")</f>
        <v/>
      </c>
      <c r="S158" s="42"/>
      <c r="T158" s="45" t="str">
        <f>IF(AND(NOT(ISBLANK(S158)),Dashboard!F84&gt;0), S158/Dashboard!F84, "")</f>
        <v/>
      </c>
      <c r="U158" s="42"/>
      <c r="V158" s="45" t="str">
        <f>IF(AND(NOT(ISBLANK(U158)),Dashboard!F85&gt;0), U158/Dashboard!F85, "")</f>
        <v/>
      </c>
      <c r="W158" s="42"/>
      <c r="X158" s="45" t="str">
        <f>IF(AND(NOT(ISBLANK(W158)),Dashboard!F86&gt;0), W158/Dashboard!F86, "")</f>
        <v/>
      </c>
    </row>
    <row r="159" spans="16:24" x14ac:dyDescent="0.35">
      <c r="P159" s="55"/>
      <c r="Q159" s="42"/>
      <c r="R159" s="45" t="str">
        <f>IF(AND(NOT(ISBLANK(Q159)),Dashboard!F16&gt;0), Q159/Dashboard!F16, "")</f>
        <v/>
      </c>
      <c r="S159" s="42"/>
      <c r="T159" s="45" t="str">
        <f>IF(AND(NOT(ISBLANK(S159)),Dashboard!F84&gt;0), S159/Dashboard!F84, "")</f>
        <v/>
      </c>
      <c r="U159" s="42"/>
      <c r="V159" s="45" t="str">
        <f>IF(AND(NOT(ISBLANK(U159)),Dashboard!F85&gt;0), U159/Dashboard!F85, "")</f>
        <v/>
      </c>
      <c r="W159" s="42"/>
      <c r="X159" s="45" t="str">
        <f>IF(AND(NOT(ISBLANK(W159)),Dashboard!F86&gt;0), W159/Dashboard!F86, "")</f>
        <v/>
      </c>
    </row>
    <row r="160" spans="16:24" x14ac:dyDescent="0.35">
      <c r="P160" s="55"/>
      <c r="Q160" s="42"/>
      <c r="R160" s="45" t="str">
        <f>IF(AND(NOT(ISBLANK(Q160)),Dashboard!F16&gt;0), Q160/Dashboard!F16, "")</f>
        <v/>
      </c>
      <c r="S160" s="42"/>
      <c r="T160" s="45" t="str">
        <f>IF(AND(NOT(ISBLANK(S160)),Dashboard!F84&gt;0), S160/Dashboard!F84, "")</f>
        <v/>
      </c>
      <c r="U160" s="42"/>
      <c r="V160" s="45" t="str">
        <f>IF(AND(NOT(ISBLANK(U160)),Dashboard!F85&gt;0), U160/Dashboard!F85, "")</f>
        <v/>
      </c>
      <c r="W160" s="42"/>
      <c r="X160" s="45" t="str">
        <f>IF(AND(NOT(ISBLANK(W160)),Dashboard!F86&gt;0), W160/Dashboard!F86, "")</f>
        <v/>
      </c>
    </row>
    <row r="161" spans="2:24" x14ac:dyDescent="0.35">
      <c r="P161" s="55"/>
      <c r="Q161" s="42"/>
      <c r="R161" s="45" t="str">
        <f>IF(AND(NOT(ISBLANK(Q161)),Dashboard!F16&gt;0), Q161/Dashboard!F16, "")</f>
        <v/>
      </c>
      <c r="S161" s="42"/>
      <c r="T161" s="45" t="str">
        <f>IF(AND(NOT(ISBLANK(S161)),Dashboard!F84&gt;0), S161/Dashboard!F84, "")</f>
        <v/>
      </c>
      <c r="U161" s="42"/>
      <c r="V161" s="45" t="str">
        <f>IF(AND(NOT(ISBLANK(U161)),Dashboard!F85&gt;0), U161/Dashboard!F85, "")</f>
        <v/>
      </c>
      <c r="W161" s="42"/>
      <c r="X161" s="45" t="str">
        <f>IF(AND(NOT(ISBLANK(W161)),Dashboard!F86&gt;0), W161/Dashboard!F86, "")</f>
        <v/>
      </c>
    </row>
    <row r="162" spans="2:24" x14ac:dyDescent="0.35">
      <c r="P162" s="55"/>
      <c r="Q162" s="42"/>
      <c r="R162" s="45" t="str">
        <f>IF(AND(NOT(ISBLANK(Q162)),Dashboard!F16&gt;0), Q162/Dashboard!F16, "")</f>
        <v/>
      </c>
      <c r="S162" s="42"/>
      <c r="T162" s="45" t="str">
        <f>IF(AND(NOT(ISBLANK(S162)),Dashboard!F84&gt;0), S162/Dashboard!F84, "")</f>
        <v/>
      </c>
      <c r="U162" s="42"/>
      <c r="V162" s="45" t="str">
        <f>IF(AND(NOT(ISBLANK(U162)),Dashboard!F85&gt;0), U162/Dashboard!F85, "")</f>
        <v/>
      </c>
      <c r="W162" s="42"/>
      <c r="X162" s="45" t="str">
        <f>IF(AND(NOT(ISBLANK(W162)),Dashboard!F86&gt;0), W162/Dashboard!F86, "")</f>
        <v/>
      </c>
    </row>
    <row r="163" spans="2:24" x14ac:dyDescent="0.35">
      <c r="P163" s="55"/>
      <c r="Q163" s="42"/>
      <c r="R163" s="45" t="str">
        <f>IF(AND(NOT(ISBLANK(Q163)),Dashboard!F16&gt;0), Q163/Dashboard!F16, "")</f>
        <v/>
      </c>
      <c r="S163" s="42"/>
      <c r="T163" s="45" t="str">
        <f>IF(AND(NOT(ISBLANK(S163)),Dashboard!F84&gt;0), S163/Dashboard!F84, "")</f>
        <v/>
      </c>
      <c r="U163" s="42"/>
      <c r="V163" s="45" t="str">
        <f>IF(AND(NOT(ISBLANK(U163)),Dashboard!F85&gt;0), U163/Dashboard!F85, "")</f>
        <v/>
      </c>
      <c r="W163" s="42"/>
      <c r="X163" s="45" t="str">
        <f>IF(AND(NOT(ISBLANK(W163)),Dashboard!F86&gt;0), W163/Dashboard!F86, "")</f>
        <v/>
      </c>
    </row>
    <row r="164" spans="2:24" x14ac:dyDescent="0.35">
      <c r="P164" s="55"/>
      <c r="Q164" s="42"/>
      <c r="R164" s="45" t="str">
        <f>IF(AND(NOT(ISBLANK(Q164)),Dashboard!F16&gt;0), Q164/Dashboard!F16, "")</f>
        <v/>
      </c>
      <c r="S164" s="42"/>
      <c r="T164" s="45" t="str">
        <f>IF(AND(NOT(ISBLANK(S164)),Dashboard!F84&gt;0), S164/Dashboard!F84, "")</f>
        <v/>
      </c>
      <c r="U164" s="42"/>
      <c r="V164" s="45" t="str">
        <f>IF(AND(NOT(ISBLANK(U164)),Dashboard!F85&gt;0), U164/Dashboard!F85, "")</f>
        <v/>
      </c>
      <c r="W164" s="42"/>
      <c r="X164" s="45" t="str">
        <f>IF(AND(NOT(ISBLANK(W164)),Dashboard!F86&gt;0), W164/Dashboard!F86, "")</f>
        <v/>
      </c>
    </row>
    <row r="165" spans="2:24" x14ac:dyDescent="0.35">
      <c r="P165" s="55"/>
      <c r="Q165" s="42"/>
      <c r="R165" s="45" t="str">
        <f>IF(AND(NOT(ISBLANK(Q165)),Dashboard!F16&gt;0), Q165/Dashboard!F16, "")</f>
        <v/>
      </c>
      <c r="S165" s="42"/>
      <c r="T165" s="45" t="str">
        <f>IF(AND(NOT(ISBLANK(S165)),Dashboard!F84&gt;0), S165/Dashboard!F84, "")</f>
        <v/>
      </c>
      <c r="U165" s="42"/>
      <c r="V165" s="45" t="str">
        <f>IF(AND(NOT(ISBLANK(U165)),Dashboard!F85&gt;0), U165/Dashboard!F85, "")</f>
        <v/>
      </c>
      <c r="W165" s="42"/>
      <c r="X165" s="45" t="str">
        <f>IF(AND(NOT(ISBLANK(W165)),Dashboard!F86&gt;0), W165/Dashboard!F86, "")</f>
        <v/>
      </c>
    </row>
    <row r="166" spans="2:24" x14ac:dyDescent="0.35">
      <c r="P166" s="55"/>
      <c r="Q166" s="42"/>
      <c r="R166" s="45" t="str">
        <f>IF(AND(NOT(ISBLANK(Q166)),Dashboard!F16&gt;0), Q166/Dashboard!F16, "")</f>
        <v/>
      </c>
      <c r="S166" s="42"/>
      <c r="T166" s="45" t="str">
        <f>IF(AND(NOT(ISBLANK(S166)),Dashboard!F84&gt;0), S166/Dashboard!F84, "")</f>
        <v/>
      </c>
      <c r="U166" s="42"/>
      <c r="V166" s="45" t="str">
        <f>IF(AND(NOT(ISBLANK(U166)),Dashboard!F85&gt;0), U166/Dashboard!F85, "")</f>
        <v/>
      </c>
      <c r="W166" s="42"/>
      <c r="X166" s="45" t="str">
        <f>IF(AND(NOT(ISBLANK(W166)),Dashboard!F86&gt;0), W166/Dashboard!F86, "")</f>
        <v/>
      </c>
    </row>
    <row r="167" spans="2:24" x14ac:dyDescent="0.35">
      <c r="P167" s="55"/>
      <c r="Q167" s="42"/>
      <c r="R167" s="45" t="str">
        <f>IF(AND(NOT(ISBLANK(Q167)),Dashboard!F16&gt;0), Q167/Dashboard!F16, "")</f>
        <v/>
      </c>
      <c r="S167" s="42"/>
      <c r="T167" s="45" t="str">
        <f>IF(AND(NOT(ISBLANK(S167)),Dashboard!F84&gt;0), S167/Dashboard!F84, "")</f>
        <v/>
      </c>
      <c r="U167" s="42"/>
      <c r="V167" s="45" t="str">
        <f>IF(AND(NOT(ISBLANK(U167)),Dashboard!F85&gt;0), U167/Dashboard!F85, "")</f>
        <v/>
      </c>
      <c r="W167" s="42"/>
      <c r="X167" s="45" t="str">
        <f>IF(AND(NOT(ISBLANK(W167)),Dashboard!F86&gt;0), W167/Dashboard!F86, "")</f>
        <v/>
      </c>
    </row>
    <row r="168" spans="2:24" x14ac:dyDescent="0.35">
      <c r="P168" s="55"/>
      <c r="Q168" s="42"/>
      <c r="R168" s="45" t="str">
        <f>IF(AND(NOT(ISBLANK(Q168)),Dashboard!F16&gt;0), Q168/Dashboard!F16, "")</f>
        <v/>
      </c>
      <c r="S168" s="42"/>
      <c r="T168" s="45" t="str">
        <f>IF(AND(NOT(ISBLANK(S168)),Dashboard!F84&gt;0), S168/Dashboard!F84, "")</f>
        <v/>
      </c>
      <c r="U168" s="42"/>
      <c r="V168" s="45" t="str">
        <f>IF(AND(NOT(ISBLANK(U168)),Dashboard!F85&gt;0), U168/Dashboard!F85, "")</f>
        <v/>
      </c>
      <c r="W168" s="42"/>
      <c r="X168" s="45" t="str">
        <f>IF(AND(NOT(ISBLANK(W168)),Dashboard!F86&gt;0), W168/Dashboard!F86, "")</f>
        <v/>
      </c>
    </row>
    <row r="169" spans="2:24" x14ac:dyDescent="0.35">
      <c r="P169" s="55"/>
      <c r="Q169" s="42"/>
      <c r="R169" s="45" t="str">
        <f>IF(AND(NOT(ISBLANK(Q169)),Dashboard!F16&gt;0), Q169/Dashboard!F16, "")</f>
        <v/>
      </c>
      <c r="S169" s="42"/>
      <c r="T169" s="45" t="str">
        <f>IF(AND(NOT(ISBLANK(S169)),Dashboard!F84&gt;0), S169/Dashboard!F84, "")</f>
        <v/>
      </c>
      <c r="U169" s="42"/>
      <c r="V169" s="45" t="str">
        <f>IF(AND(NOT(ISBLANK(U169)),Dashboard!F85&gt;0), U169/Dashboard!F85, "")</f>
        <v/>
      </c>
      <c r="W169" s="42"/>
      <c r="X169" s="45" t="str">
        <f>IF(AND(NOT(ISBLANK(W169)),Dashboard!F86&gt;0), W169/Dashboard!F86, "")</f>
        <v/>
      </c>
    </row>
    <row r="170" spans="2:24" x14ac:dyDescent="0.35">
      <c r="P170" s="55"/>
      <c r="Q170" s="42"/>
      <c r="R170" s="45" t="str">
        <f>IF(AND(NOT(ISBLANK(Q170)),Dashboard!F16&gt;0), Q170/Dashboard!F16, "")</f>
        <v/>
      </c>
      <c r="S170" s="42"/>
      <c r="T170" s="45" t="str">
        <f>IF(AND(NOT(ISBLANK(S170)),Dashboard!F84&gt;0), S170/Dashboard!F84, "")</f>
        <v/>
      </c>
      <c r="U170" s="42"/>
      <c r="V170" s="45" t="str">
        <f>IF(AND(NOT(ISBLANK(U170)),Dashboard!F85&gt;0), U170/Dashboard!F85, "")</f>
        <v/>
      </c>
      <c r="W170" s="42"/>
      <c r="X170" s="45" t="str">
        <f>IF(AND(NOT(ISBLANK(W170)),Dashboard!F86&gt;0), W170/Dashboard!F86, "")</f>
        <v/>
      </c>
    </row>
    <row r="175" spans="2:24" ht="21" x14ac:dyDescent="0.5">
      <c r="B175" s="39" t="s">
        <v>685</v>
      </c>
      <c r="P175" s="56" t="s">
        <v>686</v>
      </c>
    </row>
    <row r="177" spans="2:22" ht="45" customHeight="1" x14ac:dyDescent="0.35">
      <c r="B177" s="115" t="s">
        <v>687</v>
      </c>
      <c r="C177" s="108"/>
      <c r="D177" s="108"/>
      <c r="E177" s="108"/>
      <c r="F177" s="108"/>
      <c r="P177" s="115" t="s">
        <v>688</v>
      </c>
      <c r="Q177" s="108"/>
      <c r="R177" s="108"/>
      <c r="S177" s="108"/>
      <c r="T177" s="108"/>
      <c r="U177" s="108"/>
    </row>
    <row r="178" spans="2:22" ht="35" customHeight="1" x14ac:dyDescent="0.35">
      <c r="P178" s="112" t="s">
        <v>689</v>
      </c>
      <c r="Q178" s="112"/>
      <c r="R178" s="112" t="s">
        <v>690</v>
      </c>
      <c r="S178" s="112"/>
      <c r="T178" s="112"/>
    </row>
    <row r="179" spans="2:22" ht="30" customHeight="1" x14ac:dyDescent="0.35">
      <c r="P179" s="116">
        <v>0</v>
      </c>
      <c r="Q179" s="117"/>
      <c r="R179" s="118" t="s">
        <v>691</v>
      </c>
      <c r="S179" s="119"/>
      <c r="T179" s="119"/>
    </row>
    <row r="182" spans="2:22" ht="25" customHeight="1" x14ac:dyDescent="0.35">
      <c r="P182" s="65" t="s">
        <v>674</v>
      </c>
      <c r="Q182" s="65" t="s">
        <v>692</v>
      </c>
      <c r="R182" s="65" t="s">
        <v>693</v>
      </c>
      <c r="S182" s="120" t="s">
        <v>9</v>
      </c>
      <c r="T182" s="120"/>
      <c r="U182" s="120"/>
      <c r="V182" s="108"/>
    </row>
    <row r="183" spans="2:22" ht="20" customHeight="1" x14ac:dyDescent="0.35">
      <c r="P183" s="67"/>
      <c r="Q183" s="68"/>
      <c r="R183" s="69" t="str">
        <f>IF(AND(NOT(ISBLANK(Q183)), Dashboard!$P179&gt;0), Q183/Dashboard!$P179, "")</f>
        <v/>
      </c>
      <c r="S183" s="121"/>
      <c r="T183" s="122"/>
      <c r="U183" s="122"/>
      <c r="V183" s="122"/>
    </row>
    <row r="184" spans="2:22" ht="20" customHeight="1" x14ac:dyDescent="0.35">
      <c r="P184" s="67"/>
      <c r="Q184" s="68"/>
      <c r="R184" s="69" t="str">
        <f>IF(AND(NOT(ISBLANK(Q184)), Dashboard!$P179&gt;0), Q184/Dashboard!$P179, "")</f>
        <v/>
      </c>
      <c r="S184" s="121"/>
      <c r="T184" s="122"/>
      <c r="U184" s="122"/>
      <c r="V184" s="122"/>
    </row>
    <row r="185" spans="2:22" ht="20" customHeight="1" x14ac:dyDescent="0.35">
      <c r="P185" s="67"/>
      <c r="Q185" s="68"/>
      <c r="R185" s="69" t="str">
        <f>IF(AND(NOT(ISBLANK(Q185)), Dashboard!$P179&gt;0), Q185/Dashboard!$P179, "")</f>
        <v/>
      </c>
      <c r="S185" s="121"/>
      <c r="T185" s="122"/>
      <c r="U185" s="122"/>
      <c r="V185" s="122"/>
    </row>
    <row r="186" spans="2:22" ht="20" customHeight="1" x14ac:dyDescent="0.35">
      <c r="P186" s="67"/>
      <c r="Q186" s="68"/>
      <c r="R186" s="69" t="str">
        <f>IF(AND(NOT(ISBLANK(Q186)), Dashboard!$P179&gt;0), Q186/Dashboard!$P179, "")</f>
        <v/>
      </c>
      <c r="S186" s="121"/>
      <c r="T186" s="122"/>
      <c r="U186" s="122"/>
      <c r="V186" s="122"/>
    </row>
    <row r="187" spans="2:22" ht="20" customHeight="1" x14ac:dyDescent="0.35">
      <c r="P187" s="67"/>
      <c r="Q187" s="68"/>
      <c r="R187" s="69" t="str">
        <f>IF(AND(NOT(ISBLANK(Q187)), Dashboard!$P179&gt;0), Q187/Dashboard!$P179, "")</f>
        <v/>
      </c>
      <c r="S187" s="121"/>
      <c r="T187" s="122"/>
      <c r="U187" s="122"/>
      <c r="V187" s="122"/>
    </row>
    <row r="188" spans="2:22" ht="20" customHeight="1" x14ac:dyDescent="0.35">
      <c r="P188" s="67"/>
      <c r="Q188" s="68"/>
      <c r="R188" s="69" t="str">
        <f>IF(AND(NOT(ISBLANK(Q188)), Dashboard!$P179&gt;0), Q188/Dashboard!$P179, "")</f>
        <v/>
      </c>
      <c r="S188" s="121"/>
      <c r="T188" s="122"/>
      <c r="U188" s="122"/>
      <c r="V188" s="122"/>
    </row>
    <row r="189" spans="2:22" ht="20" customHeight="1" x14ac:dyDescent="0.35">
      <c r="P189" s="67"/>
      <c r="Q189" s="68"/>
      <c r="R189" s="69" t="str">
        <f>IF(AND(NOT(ISBLANK(Q189)), Dashboard!$P179&gt;0), Q189/Dashboard!$P179, "")</f>
        <v/>
      </c>
      <c r="S189" s="121"/>
      <c r="T189" s="122"/>
      <c r="U189" s="122"/>
      <c r="V189" s="122"/>
    </row>
    <row r="190" spans="2:22" ht="20" customHeight="1" x14ac:dyDescent="0.35">
      <c r="P190" s="67"/>
      <c r="Q190" s="68"/>
      <c r="R190" s="69" t="str">
        <f>IF(AND(NOT(ISBLANK(Q190)), Dashboard!$P179&gt;0), Q190/Dashboard!$P179, "")</f>
        <v/>
      </c>
      <c r="S190" s="121"/>
      <c r="T190" s="122"/>
      <c r="U190" s="122"/>
      <c r="V190" s="122"/>
    </row>
    <row r="191" spans="2:22" ht="20" customHeight="1" x14ac:dyDescent="0.35">
      <c r="P191" s="67"/>
      <c r="Q191" s="68"/>
      <c r="R191" s="69" t="str">
        <f>IF(AND(NOT(ISBLANK(Q191)), Dashboard!$P179&gt;0), Q191/Dashboard!$P179, "")</f>
        <v/>
      </c>
      <c r="S191" s="121"/>
      <c r="T191" s="122"/>
      <c r="U191" s="122"/>
      <c r="V191" s="122"/>
    </row>
    <row r="192" spans="2:22" ht="20" customHeight="1" x14ac:dyDescent="0.35">
      <c r="P192" s="67"/>
      <c r="Q192" s="68"/>
      <c r="R192" s="69" t="str">
        <f>IF(AND(NOT(ISBLANK(Q192)), Dashboard!$P179&gt;0), Q192/Dashboard!$P179, "")</f>
        <v/>
      </c>
      <c r="S192" s="121"/>
      <c r="T192" s="122"/>
      <c r="U192" s="122"/>
      <c r="V192" s="122"/>
    </row>
    <row r="193" spans="2:22" ht="20" customHeight="1" x14ac:dyDescent="0.35">
      <c r="P193" s="67"/>
      <c r="Q193" s="68"/>
      <c r="R193" s="69" t="str">
        <f>IF(AND(NOT(ISBLANK(Q193)), Dashboard!$P179&gt;0), Q193/Dashboard!$P179, "")</f>
        <v/>
      </c>
      <c r="S193" s="121"/>
      <c r="T193" s="122"/>
      <c r="U193" s="122"/>
      <c r="V193" s="122"/>
    </row>
    <row r="194" spans="2:22" ht="20" customHeight="1" x14ac:dyDescent="0.35">
      <c r="P194" s="67"/>
      <c r="Q194" s="68"/>
      <c r="R194" s="69" t="str">
        <f>IF(AND(NOT(ISBLANK(Q194)), Dashboard!$P179&gt;0), Q194/Dashboard!$P179, "")</f>
        <v/>
      </c>
      <c r="S194" s="121"/>
      <c r="T194" s="122"/>
      <c r="U194" s="122"/>
      <c r="V194" s="122"/>
    </row>
    <row r="195" spans="2:22" ht="20" customHeight="1" x14ac:dyDescent="0.35">
      <c r="P195" s="67"/>
      <c r="Q195" s="68"/>
      <c r="R195" s="69" t="str">
        <f>IF(AND(NOT(ISBLANK(Q195)), Dashboard!$P179&gt;0), Q195/Dashboard!$P179, "")</f>
        <v/>
      </c>
      <c r="S195" s="121"/>
      <c r="T195" s="122"/>
      <c r="U195" s="122"/>
      <c r="V195" s="122"/>
    </row>
    <row r="196" spans="2:22" ht="20" customHeight="1" x14ac:dyDescent="0.35">
      <c r="P196" s="67"/>
      <c r="Q196" s="68"/>
      <c r="R196" s="69" t="str">
        <f>IF(AND(NOT(ISBLANK(Q196)), Dashboard!$P179&gt;0), Q196/Dashboard!$P179, "")</f>
        <v/>
      </c>
      <c r="S196" s="121"/>
      <c r="T196" s="122"/>
      <c r="U196" s="122"/>
      <c r="V196" s="122"/>
    </row>
    <row r="197" spans="2:22" ht="20" customHeight="1" x14ac:dyDescent="0.35">
      <c r="P197" s="67"/>
      <c r="Q197" s="68"/>
      <c r="R197" s="69" t="str">
        <f>IF(AND(NOT(ISBLANK(Q197)), Dashboard!$P179&gt;0), Q197/Dashboard!$P179, "")</f>
        <v/>
      </c>
      <c r="S197" s="121"/>
      <c r="T197" s="122"/>
      <c r="U197" s="122"/>
      <c r="V197" s="122"/>
    </row>
    <row r="198" spans="2:22" ht="20" customHeight="1" x14ac:dyDescent="0.35">
      <c r="P198" s="67"/>
      <c r="Q198" s="68"/>
      <c r="R198" s="69" t="str">
        <f>IF(AND(NOT(ISBLANK(Q198)), Dashboard!$P179&gt;0), Q198/Dashboard!$P179, "")</f>
        <v/>
      </c>
      <c r="S198" s="121"/>
      <c r="T198" s="122"/>
      <c r="U198" s="122"/>
      <c r="V198" s="122"/>
    </row>
    <row r="199" spans="2:22" ht="20" customHeight="1" x14ac:dyDescent="0.35">
      <c r="P199" s="67"/>
      <c r="Q199" s="68"/>
      <c r="R199" s="69" t="str">
        <f>IF(AND(NOT(ISBLANK(Q199)), Dashboard!$P179&gt;0), Q199/Dashboard!$P179, "")</f>
        <v/>
      </c>
      <c r="S199" s="121"/>
      <c r="T199" s="122"/>
      <c r="U199" s="122"/>
      <c r="V199" s="122"/>
    </row>
    <row r="200" spans="2:22" ht="20" customHeight="1" x14ac:dyDescent="0.35">
      <c r="P200" s="67"/>
      <c r="Q200" s="68"/>
      <c r="R200" s="69" t="str">
        <f>IF(AND(NOT(ISBLANK(Q200)), Dashboard!$P179&gt;0), Q200/Dashboard!$P179, "")</f>
        <v/>
      </c>
      <c r="S200" s="121"/>
      <c r="T200" s="122"/>
      <c r="U200" s="122"/>
      <c r="V200" s="122"/>
    </row>
    <row r="201" spans="2:22" ht="20" customHeight="1" x14ac:dyDescent="0.35">
      <c r="P201" s="67"/>
      <c r="Q201" s="68"/>
      <c r="R201" s="69" t="str">
        <f>IF(AND(NOT(ISBLANK(Q201)), Dashboard!$P179&gt;0), Q201/Dashboard!$P179, "")</f>
        <v/>
      </c>
      <c r="S201" s="121"/>
      <c r="T201" s="122"/>
      <c r="U201" s="122"/>
      <c r="V201" s="122"/>
    </row>
    <row r="202" spans="2:22" ht="20" customHeight="1" x14ac:dyDescent="0.35">
      <c r="P202" s="67"/>
      <c r="Q202" s="68"/>
      <c r="R202" s="69" t="str">
        <f>IF(AND(NOT(ISBLANK(Q202)), Dashboard!$P179&gt;0), Q202/Dashboard!$P179, "")</f>
        <v/>
      </c>
      <c r="S202" s="121"/>
      <c r="T202" s="122"/>
      <c r="U202" s="122"/>
      <c r="V202" s="122"/>
    </row>
    <row r="206" spans="2:22" ht="32" customHeight="1" x14ac:dyDescent="0.35">
      <c r="B206" s="106" t="s">
        <v>559</v>
      </c>
      <c r="C206" s="106"/>
      <c r="D206" s="106"/>
      <c r="E206" s="106"/>
      <c r="F206" s="106"/>
      <c r="G206" s="106"/>
      <c r="H206" s="106"/>
      <c r="I206" s="106"/>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22:H127">
    <cfRule type="expression" dxfId="35" priority="4">
      <formula>$G122&gt;=0.8</formula>
    </cfRule>
    <cfRule type="expression" dxfId="34" priority="5">
      <formula>AND($G122&gt;=0.5,$G122&lt;0.8)</formula>
    </cfRule>
    <cfRule type="expression" dxfId="33" priority="6">
      <formula>$G122&lt;0.5</formula>
    </cfRule>
  </conditionalFormatting>
  <conditionalFormatting sqref="K122:K127">
    <cfRule type="cellIs" dxfId="32" priority="7" operator="greaterThan">
      <formula>0</formula>
    </cfRule>
  </conditionalFormatting>
  <conditionalFormatting sqref="L122:L127">
    <cfRule type="cellIs" dxfId="31" priority="8" operator="greaterThan">
      <formula>0</formula>
    </cfRule>
  </conditionalFormatting>
  <conditionalFormatting sqref="M122:M127">
    <cfRule type="cellIs" dxfId="30" priority="9" operator="greaterThan">
      <formula>0</formula>
    </cfRule>
  </conditionalFormatting>
  <conditionalFormatting sqref="N122:N127">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85"/>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81" si="0">IF(OR(I2="Implemented",I2="Compensated"),"Resolved",IF(OR(I2="Risk Accepted",I2="N/A"),"Excluded",IF(I2="Testing","Testing","Outstanding")))</f>
        <v>Outstanding</v>
      </c>
      <c r="Q2" s="13" t="s">
        <v>25</v>
      </c>
    </row>
    <row r="3" spans="1:17" ht="60" customHeight="1" x14ac:dyDescent="0.35">
      <c r="A3" s="11" t="s">
        <v>17</v>
      </c>
      <c r="B3" s="2" t="s">
        <v>31</v>
      </c>
      <c r="C3" s="1" t="s">
        <v>32</v>
      </c>
      <c r="D3" s="3" t="s">
        <v>20</v>
      </c>
      <c r="E3" s="3" t="s">
        <v>21</v>
      </c>
      <c r="F3" s="4" t="s">
        <v>22</v>
      </c>
      <c r="G3" s="4" t="s">
        <v>23</v>
      </c>
      <c r="H3" s="4" t="s">
        <v>24</v>
      </c>
      <c r="I3" s="4" t="s">
        <v>25</v>
      </c>
      <c r="J3" s="5" t="s">
        <v>25</v>
      </c>
      <c r="K3" s="5" t="s">
        <v>33</v>
      </c>
      <c r="L3" s="5" t="s">
        <v>34</v>
      </c>
      <c r="M3" s="5" t="s">
        <v>35</v>
      </c>
      <c r="N3" s="5"/>
      <c r="O3" s="5" t="s">
        <v>36</v>
      </c>
      <c r="P3" s="4" t="str">
        <f t="shared" si="0"/>
        <v>Outstanding</v>
      </c>
      <c r="Q3" s="13" t="s">
        <v>25</v>
      </c>
    </row>
    <row r="4" spans="1:17" ht="60" customHeight="1" x14ac:dyDescent="0.35">
      <c r="A4" s="11" t="s">
        <v>17</v>
      </c>
      <c r="B4" s="2" t="s">
        <v>37</v>
      </c>
      <c r="C4" s="1" t="s">
        <v>38</v>
      </c>
      <c r="D4" s="3" t="s">
        <v>39</v>
      </c>
      <c r="E4" s="3" t="s">
        <v>21</v>
      </c>
      <c r="F4" s="4" t="s">
        <v>22</v>
      </c>
      <c r="G4" s="4" t="s">
        <v>23</v>
      </c>
      <c r="H4" s="4" t="s">
        <v>24</v>
      </c>
      <c r="I4" s="4" t="s">
        <v>25</v>
      </c>
      <c r="J4" s="5" t="s">
        <v>25</v>
      </c>
      <c r="K4" s="5" t="s">
        <v>40</v>
      </c>
      <c r="L4" s="5" t="s">
        <v>41</v>
      </c>
      <c r="M4" s="5" t="s">
        <v>42</v>
      </c>
      <c r="N4" s="5" t="s">
        <v>43</v>
      </c>
      <c r="O4" s="5"/>
      <c r="P4" s="4" t="str">
        <f t="shared" si="0"/>
        <v>Outstanding</v>
      </c>
      <c r="Q4" s="13" t="s">
        <v>25</v>
      </c>
    </row>
    <row r="5" spans="1:17" ht="60" customHeight="1" x14ac:dyDescent="0.35">
      <c r="A5" s="11" t="s">
        <v>17</v>
      </c>
      <c r="B5" s="2" t="s">
        <v>44</v>
      </c>
      <c r="C5" s="1" t="s">
        <v>45</v>
      </c>
      <c r="D5" s="3" t="s">
        <v>39</v>
      </c>
      <c r="E5" s="3" t="s">
        <v>21</v>
      </c>
      <c r="F5" s="4" t="s">
        <v>22</v>
      </c>
      <c r="G5" s="4" t="s">
        <v>23</v>
      </c>
      <c r="H5" s="4" t="s">
        <v>24</v>
      </c>
      <c r="I5" s="4" t="s">
        <v>25</v>
      </c>
      <c r="J5" s="5" t="s">
        <v>25</v>
      </c>
      <c r="K5" s="5" t="s">
        <v>46</v>
      </c>
      <c r="L5" s="5" t="s">
        <v>47</v>
      </c>
      <c r="M5" s="5" t="s">
        <v>48</v>
      </c>
      <c r="N5" s="5" t="s">
        <v>49</v>
      </c>
      <c r="O5" s="5"/>
      <c r="P5" s="4" t="str">
        <f t="shared" si="0"/>
        <v>Outstanding</v>
      </c>
      <c r="Q5" s="13" t="s">
        <v>25</v>
      </c>
    </row>
    <row r="6" spans="1:17" ht="60" customHeight="1" x14ac:dyDescent="0.35">
      <c r="A6" s="11" t="s">
        <v>17</v>
      </c>
      <c r="B6" s="2" t="s">
        <v>50</v>
      </c>
      <c r="C6" s="1" t="s">
        <v>51</v>
      </c>
      <c r="D6" s="3" t="s">
        <v>20</v>
      </c>
      <c r="E6" s="3" t="s">
        <v>52</v>
      </c>
      <c r="F6" s="4" t="s">
        <v>22</v>
      </c>
      <c r="G6" s="4" t="s">
        <v>23</v>
      </c>
      <c r="H6" s="4" t="s">
        <v>24</v>
      </c>
      <c r="I6" s="4" t="s">
        <v>25</v>
      </c>
      <c r="J6" s="5" t="s">
        <v>25</v>
      </c>
      <c r="K6" s="5" t="s">
        <v>53</v>
      </c>
      <c r="L6" s="5" t="s">
        <v>54</v>
      </c>
      <c r="M6" s="5" t="s">
        <v>55</v>
      </c>
      <c r="N6" s="5" t="s">
        <v>56</v>
      </c>
      <c r="O6" s="5" t="s">
        <v>57</v>
      </c>
      <c r="P6" s="4" t="str">
        <f t="shared" si="0"/>
        <v>Outstanding</v>
      </c>
      <c r="Q6" s="13" t="s">
        <v>25</v>
      </c>
    </row>
    <row r="7" spans="1:17" ht="60" customHeight="1" x14ac:dyDescent="0.35">
      <c r="A7" s="11" t="s">
        <v>17</v>
      </c>
      <c r="B7" s="2" t="s">
        <v>58</v>
      </c>
      <c r="C7" s="1" t="s">
        <v>59</v>
      </c>
      <c r="D7" s="3" t="s">
        <v>20</v>
      </c>
      <c r="E7" s="3" t="s">
        <v>21</v>
      </c>
      <c r="F7" s="4" t="s">
        <v>22</v>
      </c>
      <c r="G7" s="4" t="s">
        <v>23</v>
      </c>
      <c r="H7" s="4" t="s">
        <v>24</v>
      </c>
      <c r="I7" s="4" t="s">
        <v>25</v>
      </c>
      <c r="J7" s="5" t="s">
        <v>25</v>
      </c>
      <c r="K7" s="5" t="s">
        <v>60</v>
      </c>
      <c r="L7" s="5" t="s">
        <v>61</v>
      </c>
      <c r="M7" s="5" t="s">
        <v>62</v>
      </c>
      <c r="N7" s="5" t="s">
        <v>63</v>
      </c>
      <c r="O7" s="5"/>
      <c r="P7" s="4" t="str">
        <f t="shared" si="0"/>
        <v>Outstanding</v>
      </c>
      <c r="Q7" s="13" t="s">
        <v>25</v>
      </c>
    </row>
    <row r="8" spans="1:17" ht="60" customHeight="1" x14ac:dyDescent="0.35">
      <c r="A8" s="11" t="s">
        <v>17</v>
      </c>
      <c r="B8" s="2" t="s">
        <v>64</v>
      </c>
      <c r="C8" s="1" t="s">
        <v>65</v>
      </c>
      <c r="D8" s="3" t="s">
        <v>20</v>
      </c>
      <c r="E8" s="3" t="s">
        <v>21</v>
      </c>
      <c r="F8" s="4" t="s">
        <v>22</v>
      </c>
      <c r="G8" s="4" t="s">
        <v>23</v>
      </c>
      <c r="H8" s="4" t="s">
        <v>24</v>
      </c>
      <c r="I8" s="4" t="s">
        <v>25</v>
      </c>
      <c r="J8" s="5" t="s">
        <v>25</v>
      </c>
      <c r="K8" s="5" t="s">
        <v>66</v>
      </c>
      <c r="L8" s="5" t="s">
        <v>67</v>
      </c>
      <c r="M8" s="5" t="s">
        <v>68</v>
      </c>
      <c r="N8" s="5" t="s">
        <v>69</v>
      </c>
      <c r="O8" s="5"/>
      <c r="P8" s="4" t="str">
        <f t="shared" si="0"/>
        <v>Outstanding</v>
      </c>
      <c r="Q8" s="13" t="s">
        <v>25</v>
      </c>
    </row>
    <row r="9" spans="1:17" ht="60" customHeight="1" x14ac:dyDescent="0.35">
      <c r="A9" s="11" t="s">
        <v>17</v>
      </c>
      <c r="B9" s="2" t="s">
        <v>70</v>
      </c>
      <c r="C9" s="1" t="s">
        <v>71</v>
      </c>
      <c r="D9" s="3" t="s">
        <v>39</v>
      </c>
      <c r="E9" s="3" t="s">
        <v>21</v>
      </c>
      <c r="F9" s="4" t="s">
        <v>22</v>
      </c>
      <c r="G9" s="4" t="s">
        <v>23</v>
      </c>
      <c r="H9" s="4" t="s">
        <v>24</v>
      </c>
      <c r="I9" s="4" t="s">
        <v>25</v>
      </c>
      <c r="J9" s="5" t="s">
        <v>25</v>
      </c>
      <c r="K9" s="5" t="s">
        <v>72</v>
      </c>
      <c r="L9" s="5" t="s">
        <v>73</v>
      </c>
      <c r="M9" s="5" t="s">
        <v>74</v>
      </c>
      <c r="N9" s="5" t="s">
        <v>75</v>
      </c>
      <c r="O9" s="5" t="s">
        <v>76</v>
      </c>
      <c r="P9" s="4" t="str">
        <f t="shared" si="0"/>
        <v>Outstanding</v>
      </c>
      <c r="Q9" s="13" t="s">
        <v>25</v>
      </c>
    </row>
    <row r="10" spans="1:17" ht="60" customHeight="1" x14ac:dyDescent="0.35">
      <c r="A10" s="11" t="s">
        <v>17</v>
      </c>
      <c r="B10" s="2" t="s">
        <v>77</v>
      </c>
      <c r="C10" s="1" t="s">
        <v>78</v>
      </c>
      <c r="D10" s="3" t="s">
        <v>39</v>
      </c>
      <c r="E10" s="3" t="s">
        <v>21</v>
      </c>
      <c r="F10" s="4" t="s">
        <v>22</v>
      </c>
      <c r="G10" s="4" t="s">
        <v>23</v>
      </c>
      <c r="H10" s="4" t="s">
        <v>24</v>
      </c>
      <c r="I10" s="4" t="s">
        <v>25</v>
      </c>
      <c r="J10" s="5" t="s">
        <v>25</v>
      </c>
      <c r="K10" s="5" t="s">
        <v>79</v>
      </c>
      <c r="L10" s="5" t="s">
        <v>80</v>
      </c>
      <c r="M10" s="5" t="s">
        <v>81</v>
      </c>
      <c r="N10" s="5" t="s">
        <v>82</v>
      </c>
      <c r="O10" s="5" t="s">
        <v>83</v>
      </c>
      <c r="P10" s="4" t="str">
        <f t="shared" si="0"/>
        <v>Outstanding</v>
      </c>
      <c r="Q10" s="13" t="s">
        <v>25</v>
      </c>
    </row>
    <row r="11" spans="1:17" ht="60" customHeight="1" x14ac:dyDescent="0.35">
      <c r="A11" s="11" t="s">
        <v>17</v>
      </c>
      <c r="B11" s="2" t="s">
        <v>84</v>
      </c>
      <c r="C11" s="1" t="s">
        <v>85</v>
      </c>
      <c r="D11" s="3" t="s">
        <v>20</v>
      </c>
      <c r="E11" s="3" t="s">
        <v>52</v>
      </c>
      <c r="F11" s="4" t="s">
        <v>22</v>
      </c>
      <c r="G11" s="4" t="s">
        <v>23</v>
      </c>
      <c r="H11" s="4" t="s">
        <v>24</v>
      </c>
      <c r="I11" s="4" t="s">
        <v>25</v>
      </c>
      <c r="J11" s="5" t="s">
        <v>25</v>
      </c>
      <c r="K11" s="5" t="s">
        <v>86</v>
      </c>
      <c r="L11" s="5" t="s">
        <v>87</v>
      </c>
      <c r="M11" s="5" t="s">
        <v>88</v>
      </c>
      <c r="N11" s="5" t="s">
        <v>89</v>
      </c>
      <c r="O11" s="5" t="s">
        <v>90</v>
      </c>
      <c r="P11" s="4" t="str">
        <f t="shared" si="0"/>
        <v>Outstanding</v>
      </c>
      <c r="Q11" s="13" t="s">
        <v>25</v>
      </c>
    </row>
    <row r="12" spans="1:17" ht="60" customHeight="1" x14ac:dyDescent="0.35">
      <c r="A12" s="11" t="s">
        <v>91</v>
      </c>
      <c r="B12" s="2" t="s">
        <v>92</v>
      </c>
      <c r="C12" s="1" t="s">
        <v>93</v>
      </c>
      <c r="D12" s="3" t="s">
        <v>39</v>
      </c>
      <c r="E12" s="3" t="s">
        <v>94</v>
      </c>
      <c r="F12" s="4" t="s">
        <v>22</v>
      </c>
      <c r="G12" s="4" t="s">
        <v>23</v>
      </c>
      <c r="H12" s="4" t="s">
        <v>24</v>
      </c>
      <c r="I12" s="4" t="s">
        <v>25</v>
      </c>
      <c r="J12" s="5" t="s">
        <v>25</v>
      </c>
      <c r="K12" s="5" t="s">
        <v>95</v>
      </c>
      <c r="L12" s="5" t="s">
        <v>96</v>
      </c>
      <c r="M12" s="5" t="s">
        <v>97</v>
      </c>
      <c r="N12" s="5" t="s">
        <v>98</v>
      </c>
      <c r="O12" s="5" t="s">
        <v>99</v>
      </c>
      <c r="P12" s="4" t="str">
        <f t="shared" si="0"/>
        <v>Outstanding</v>
      </c>
      <c r="Q12" s="13" t="s">
        <v>25</v>
      </c>
    </row>
    <row r="13" spans="1:17" ht="60" customHeight="1" x14ac:dyDescent="0.35">
      <c r="A13" s="11" t="s">
        <v>91</v>
      </c>
      <c r="B13" s="2" t="s">
        <v>100</v>
      </c>
      <c r="C13" s="1" t="s">
        <v>101</v>
      </c>
      <c r="D13" s="3" t="s">
        <v>39</v>
      </c>
      <c r="E13" s="3" t="s">
        <v>21</v>
      </c>
      <c r="F13" s="4" t="s">
        <v>22</v>
      </c>
      <c r="G13" s="4" t="s">
        <v>23</v>
      </c>
      <c r="H13" s="4" t="s">
        <v>24</v>
      </c>
      <c r="I13" s="4" t="s">
        <v>25</v>
      </c>
      <c r="J13" s="5" t="s">
        <v>25</v>
      </c>
      <c r="K13" s="5" t="s">
        <v>102</v>
      </c>
      <c r="L13" s="5" t="s">
        <v>103</v>
      </c>
      <c r="M13" s="5" t="s">
        <v>104</v>
      </c>
      <c r="N13" s="5" t="s">
        <v>105</v>
      </c>
      <c r="O13" s="5" t="s">
        <v>106</v>
      </c>
      <c r="P13" s="4" t="str">
        <f t="shared" si="0"/>
        <v>Outstanding</v>
      </c>
      <c r="Q13" s="13" t="s">
        <v>25</v>
      </c>
    </row>
    <row r="14" spans="1:17" ht="60" customHeight="1" x14ac:dyDescent="0.35">
      <c r="A14" s="11" t="s">
        <v>91</v>
      </c>
      <c r="B14" s="2" t="s">
        <v>107</v>
      </c>
      <c r="C14" s="1" t="s">
        <v>108</v>
      </c>
      <c r="D14" s="3" t="s">
        <v>39</v>
      </c>
      <c r="E14" s="3" t="s">
        <v>52</v>
      </c>
      <c r="F14" s="4" t="s">
        <v>22</v>
      </c>
      <c r="G14" s="4" t="s">
        <v>23</v>
      </c>
      <c r="H14" s="4" t="s">
        <v>24</v>
      </c>
      <c r="I14" s="4" t="s">
        <v>25</v>
      </c>
      <c r="J14" s="5" t="s">
        <v>25</v>
      </c>
      <c r="K14" s="5" t="s">
        <v>109</v>
      </c>
      <c r="L14" s="5" t="s">
        <v>110</v>
      </c>
      <c r="M14" s="5" t="s">
        <v>111</v>
      </c>
      <c r="N14" s="5" t="s">
        <v>112</v>
      </c>
      <c r="O14" s="5" t="s">
        <v>106</v>
      </c>
      <c r="P14" s="4" t="str">
        <f t="shared" si="0"/>
        <v>Outstanding</v>
      </c>
      <c r="Q14" s="13" t="s">
        <v>25</v>
      </c>
    </row>
    <row r="15" spans="1:17" ht="60" customHeight="1" x14ac:dyDescent="0.35">
      <c r="A15" s="11" t="s">
        <v>91</v>
      </c>
      <c r="B15" s="2" t="s">
        <v>113</v>
      </c>
      <c r="C15" s="1" t="s">
        <v>114</v>
      </c>
      <c r="D15" s="3" t="s">
        <v>20</v>
      </c>
      <c r="E15" s="3" t="s">
        <v>21</v>
      </c>
      <c r="F15" s="4" t="s">
        <v>22</v>
      </c>
      <c r="G15" s="4" t="s">
        <v>23</v>
      </c>
      <c r="H15" s="4" t="s">
        <v>24</v>
      </c>
      <c r="I15" s="4" t="s">
        <v>25</v>
      </c>
      <c r="J15" s="5" t="s">
        <v>25</v>
      </c>
      <c r="K15" s="5" t="s">
        <v>115</v>
      </c>
      <c r="L15" s="5" t="s">
        <v>116</v>
      </c>
      <c r="M15" s="5" t="s">
        <v>117</v>
      </c>
      <c r="N15" s="5" t="s">
        <v>118</v>
      </c>
      <c r="O15" s="5" t="s">
        <v>119</v>
      </c>
      <c r="P15" s="4" t="str">
        <f t="shared" si="0"/>
        <v>Outstanding</v>
      </c>
      <c r="Q15" s="13" t="s">
        <v>25</v>
      </c>
    </row>
    <row r="16" spans="1:17" ht="60" customHeight="1" x14ac:dyDescent="0.35">
      <c r="A16" s="11" t="s">
        <v>91</v>
      </c>
      <c r="B16" s="2" t="s">
        <v>120</v>
      </c>
      <c r="C16" s="1" t="s">
        <v>121</v>
      </c>
      <c r="D16" s="3" t="s">
        <v>39</v>
      </c>
      <c r="E16" s="3" t="s">
        <v>52</v>
      </c>
      <c r="F16" s="4" t="s">
        <v>22</v>
      </c>
      <c r="G16" s="4" t="s">
        <v>23</v>
      </c>
      <c r="H16" s="4" t="s">
        <v>24</v>
      </c>
      <c r="I16" s="4" t="s">
        <v>25</v>
      </c>
      <c r="J16" s="5" t="s">
        <v>25</v>
      </c>
      <c r="K16" s="5" t="s">
        <v>122</v>
      </c>
      <c r="L16" s="5" t="s">
        <v>123</v>
      </c>
      <c r="M16" s="5" t="s">
        <v>124</v>
      </c>
      <c r="N16" s="5" t="s">
        <v>125</v>
      </c>
      <c r="O16" s="5"/>
      <c r="P16" s="4" t="str">
        <f t="shared" si="0"/>
        <v>Outstanding</v>
      </c>
      <c r="Q16" s="13" t="s">
        <v>25</v>
      </c>
    </row>
    <row r="17" spans="1:17" ht="60" customHeight="1" x14ac:dyDescent="0.35">
      <c r="A17" s="11" t="s">
        <v>91</v>
      </c>
      <c r="B17" s="2" t="s">
        <v>126</v>
      </c>
      <c r="C17" s="1" t="s">
        <v>127</v>
      </c>
      <c r="D17" s="3" t="s">
        <v>20</v>
      </c>
      <c r="E17" s="3" t="s">
        <v>21</v>
      </c>
      <c r="F17" s="4" t="s">
        <v>22</v>
      </c>
      <c r="G17" s="4" t="s">
        <v>23</v>
      </c>
      <c r="H17" s="4" t="s">
        <v>24</v>
      </c>
      <c r="I17" s="4" t="s">
        <v>25</v>
      </c>
      <c r="J17" s="5" t="s">
        <v>25</v>
      </c>
      <c r="K17" s="5" t="s">
        <v>128</v>
      </c>
      <c r="L17" s="5" t="s">
        <v>129</v>
      </c>
      <c r="M17" s="5" t="s">
        <v>130</v>
      </c>
      <c r="N17" s="5" t="s">
        <v>131</v>
      </c>
      <c r="O17" s="5" t="s">
        <v>132</v>
      </c>
      <c r="P17" s="4" t="str">
        <f t="shared" si="0"/>
        <v>Outstanding</v>
      </c>
      <c r="Q17" s="13" t="s">
        <v>25</v>
      </c>
    </row>
    <row r="18" spans="1:17" ht="60" customHeight="1" x14ac:dyDescent="0.35">
      <c r="A18" s="11" t="s">
        <v>133</v>
      </c>
      <c r="B18" s="2" t="s">
        <v>134</v>
      </c>
      <c r="C18" s="1" t="s">
        <v>135</v>
      </c>
      <c r="D18" s="3" t="s">
        <v>39</v>
      </c>
      <c r="E18" s="3" t="s">
        <v>21</v>
      </c>
      <c r="F18" s="4" t="s">
        <v>22</v>
      </c>
      <c r="G18" s="4" t="s">
        <v>23</v>
      </c>
      <c r="H18" s="4" t="s">
        <v>24</v>
      </c>
      <c r="I18" s="4" t="s">
        <v>25</v>
      </c>
      <c r="J18" s="5" t="s">
        <v>25</v>
      </c>
      <c r="K18" s="5" t="s">
        <v>136</v>
      </c>
      <c r="L18" s="5" t="s">
        <v>137</v>
      </c>
      <c r="M18" s="5" t="s">
        <v>138</v>
      </c>
      <c r="N18" s="5" t="s">
        <v>139</v>
      </c>
      <c r="O18" s="5" t="s">
        <v>140</v>
      </c>
      <c r="P18" s="4" t="str">
        <f t="shared" si="0"/>
        <v>Outstanding</v>
      </c>
      <c r="Q18" s="13" t="s">
        <v>25</v>
      </c>
    </row>
    <row r="19" spans="1:17" ht="60" customHeight="1" x14ac:dyDescent="0.35">
      <c r="A19" s="11" t="s">
        <v>133</v>
      </c>
      <c r="B19" s="2" t="s">
        <v>141</v>
      </c>
      <c r="C19" s="1" t="s">
        <v>142</v>
      </c>
      <c r="D19" s="3" t="s">
        <v>39</v>
      </c>
      <c r="E19" s="3" t="s">
        <v>21</v>
      </c>
      <c r="F19" s="4" t="s">
        <v>22</v>
      </c>
      <c r="G19" s="4" t="s">
        <v>23</v>
      </c>
      <c r="H19" s="4" t="s">
        <v>24</v>
      </c>
      <c r="I19" s="4" t="s">
        <v>25</v>
      </c>
      <c r="J19" s="5" t="s">
        <v>25</v>
      </c>
      <c r="K19" s="5" t="s">
        <v>143</v>
      </c>
      <c r="L19" s="5" t="s">
        <v>144</v>
      </c>
      <c r="M19" s="5" t="s">
        <v>145</v>
      </c>
      <c r="N19" s="5" t="s">
        <v>146</v>
      </c>
      <c r="O19" s="5" t="s">
        <v>147</v>
      </c>
      <c r="P19" s="4" t="str">
        <f t="shared" si="0"/>
        <v>Outstanding</v>
      </c>
      <c r="Q19" s="13" t="s">
        <v>25</v>
      </c>
    </row>
    <row r="20" spans="1:17" ht="60" customHeight="1" x14ac:dyDescent="0.35">
      <c r="A20" s="11" t="s">
        <v>148</v>
      </c>
      <c r="B20" s="2" t="s">
        <v>149</v>
      </c>
      <c r="C20" s="1" t="s">
        <v>150</v>
      </c>
      <c r="D20" s="3" t="s">
        <v>39</v>
      </c>
      <c r="E20" s="3" t="s">
        <v>21</v>
      </c>
      <c r="F20" s="4" t="s">
        <v>22</v>
      </c>
      <c r="G20" s="4" t="s">
        <v>23</v>
      </c>
      <c r="H20" s="4" t="s">
        <v>24</v>
      </c>
      <c r="I20" s="4" t="s">
        <v>25</v>
      </c>
      <c r="J20" s="5" t="s">
        <v>25</v>
      </c>
      <c r="K20" s="5" t="s">
        <v>151</v>
      </c>
      <c r="L20" s="5" t="s">
        <v>152</v>
      </c>
      <c r="M20" s="5" t="s">
        <v>153</v>
      </c>
      <c r="N20" s="5" t="s">
        <v>154</v>
      </c>
      <c r="O20" s="5"/>
      <c r="P20" s="4" t="str">
        <f t="shared" si="0"/>
        <v>Outstanding</v>
      </c>
      <c r="Q20" s="13" t="s">
        <v>25</v>
      </c>
    </row>
    <row r="21" spans="1:17" ht="60" customHeight="1" x14ac:dyDescent="0.35">
      <c r="A21" s="11" t="s">
        <v>155</v>
      </c>
      <c r="B21" s="2" t="s">
        <v>156</v>
      </c>
      <c r="C21" s="1" t="s">
        <v>157</v>
      </c>
      <c r="D21" s="3" t="s">
        <v>39</v>
      </c>
      <c r="E21" s="3" t="s">
        <v>94</v>
      </c>
      <c r="F21" s="4" t="s">
        <v>22</v>
      </c>
      <c r="G21" s="4" t="s">
        <v>23</v>
      </c>
      <c r="H21" s="4" t="s">
        <v>24</v>
      </c>
      <c r="I21" s="4" t="s">
        <v>25</v>
      </c>
      <c r="J21" s="5" t="s">
        <v>25</v>
      </c>
      <c r="K21" s="5" t="s">
        <v>158</v>
      </c>
      <c r="L21" s="5" t="s">
        <v>159</v>
      </c>
      <c r="M21" s="5" t="s">
        <v>160</v>
      </c>
      <c r="N21" s="5" t="s">
        <v>161</v>
      </c>
      <c r="O21" s="5"/>
      <c r="P21" s="4" t="str">
        <f t="shared" si="0"/>
        <v>Outstanding</v>
      </c>
      <c r="Q21" s="13" t="s">
        <v>25</v>
      </c>
    </row>
    <row r="22" spans="1:17" ht="60" customHeight="1" x14ac:dyDescent="0.35">
      <c r="A22" s="11" t="s">
        <v>162</v>
      </c>
      <c r="B22" s="2" t="s">
        <v>163</v>
      </c>
      <c r="C22" s="1" t="s">
        <v>164</v>
      </c>
      <c r="D22" s="3" t="s">
        <v>39</v>
      </c>
      <c r="E22" s="3" t="s">
        <v>94</v>
      </c>
      <c r="F22" s="4" t="s">
        <v>22</v>
      </c>
      <c r="G22" s="4" t="s">
        <v>23</v>
      </c>
      <c r="H22" s="4" t="s">
        <v>24</v>
      </c>
      <c r="I22" s="4" t="s">
        <v>25</v>
      </c>
      <c r="J22" s="5" t="s">
        <v>25</v>
      </c>
      <c r="K22" s="5" t="s">
        <v>165</v>
      </c>
      <c r="L22" s="5" t="s">
        <v>166</v>
      </c>
      <c r="M22" s="5" t="s">
        <v>167</v>
      </c>
      <c r="N22" s="5" t="s">
        <v>168</v>
      </c>
      <c r="O22" s="5" t="s">
        <v>169</v>
      </c>
      <c r="P22" s="4" t="str">
        <f t="shared" si="0"/>
        <v>Outstanding</v>
      </c>
      <c r="Q22" s="13" t="s">
        <v>25</v>
      </c>
    </row>
    <row r="23" spans="1:17" ht="60" customHeight="1" x14ac:dyDescent="0.35">
      <c r="A23" s="11" t="s">
        <v>170</v>
      </c>
      <c r="B23" s="2" t="s">
        <v>171</v>
      </c>
      <c r="C23" s="1" t="s">
        <v>172</v>
      </c>
      <c r="D23" s="3" t="s">
        <v>39</v>
      </c>
      <c r="E23" s="3" t="s">
        <v>94</v>
      </c>
      <c r="F23" s="4" t="s">
        <v>22</v>
      </c>
      <c r="G23" s="4" t="s">
        <v>23</v>
      </c>
      <c r="H23" s="4" t="s">
        <v>24</v>
      </c>
      <c r="I23" s="4" t="s">
        <v>25</v>
      </c>
      <c r="J23" s="5" t="s">
        <v>25</v>
      </c>
      <c r="K23" s="5" t="s">
        <v>173</v>
      </c>
      <c r="L23" s="5" t="s">
        <v>174</v>
      </c>
      <c r="M23" s="5" t="s">
        <v>175</v>
      </c>
      <c r="N23" s="5" t="s">
        <v>176</v>
      </c>
      <c r="O23" s="5"/>
      <c r="P23" s="4" t="str">
        <f t="shared" si="0"/>
        <v>Outstanding</v>
      </c>
      <c r="Q23" s="13" t="s">
        <v>25</v>
      </c>
    </row>
    <row r="24" spans="1:17" ht="60" customHeight="1" x14ac:dyDescent="0.35">
      <c r="A24" s="11" t="s">
        <v>170</v>
      </c>
      <c r="B24" s="2" t="s">
        <v>177</v>
      </c>
      <c r="C24" s="1" t="s">
        <v>178</v>
      </c>
      <c r="D24" s="3" t="s">
        <v>39</v>
      </c>
      <c r="E24" s="3" t="s">
        <v>94</v>
      </c>
      <c r="F24" s="4" t="s">
        <v>22</v>
      </c>
      <c r="G24" s="4" t="s">
        <v>23</v>
      </c>
      <c r="H24" s="4" t="s">
        <v>24</v>
      </c>
      <c r="I24" s="4" t="s">
        <v>25</v>
      </c>
      <c r="J24" s="5" t="s">
        <v>25</v>
      </c>
      <c r="K24" s="5" t="s">
        <v>179</v>
      </c>
      <c r="L24" s="5" t="s">
        <v>180</v>
      </c>
      <c r="M24" s="5" t="s">
        <v>181</v>
      </c>
      <c r="N24" s="5" t="s">
        <v>182</v>
      </c>
      <c r="O24" s="5"/>
      <c r="P24" s="4" t="str">
        <f t="shared" si="0"/>
        <v>Outstanding</v>
      </c>
      <c r="Q24" s="13" t="s">
        <v>25</v>
      </c>
    </row>
    <row r="25" spans="1:17" ht="60" customHeight="1" x14ac:dyDescent="0.35">
      <c r="A25" s="11" t="s">
        <v>170</v>
      </c>
      <c r="B25" s="2" t="s">
        <v>183</v>
      </c>
      <c r="C25" s="1" t="s">
        <v>184</v>
      </c>
      <c r="D25" s="3" t="s">
        <v>20</v>
      </c>
      <c r="E25" s="3" t="s">
        <v>52</v>
      </c>
      <c r="F25" s="4" t="s">
        <v>22</v>
      </c>
      <c r="G25" s="4" t="s">
        <v>23</v>
      </c>
      <c r="H25" s="4" t="s">
        <v>24</v>
      </c>
      <c r="I25" s="4" t="s">
        <v>25</v>
      </c>
      <c r="J25" s="5" t="s">
        <v>25</v>
      </c>
      <c r="K25" s="5" t="s">
        <v>185</v>
      </c>
      <c r="L25" s="5" t="s">
        <v>186</v>
      </c>
      <c r="M25" s="5" t="s">
        <v>187</v>
      </c>
      <c r="N25" s="5" t="s">
        <v>188</v>
      </c>
      <c r="O25" s="5"/>
      <c r="P25" s="4" t="str">
        <f t="shared" si="0"/>
        <v>Outstanding</v>
      </c>
      <c r="Q25" s="13" t="s">
        <v>25</v>
      </c>
    </row>
    <row r="26" spans="1:17" ht="60" customHeight="1" x14ac:dyDescent="0.35">
      <c r="A26" s="11" t="s">
        <v>189</v>
      </c>
      <c r="B26" s="2" t="s">
        <v>190</v>
      </c>
      <c r="C26" s="1" t="s">
        <v>191</v>
      </c>
      <c r="D26" s="3" t="s">
        <v>20</v>
      </c>
      <c r="E26" s="3" t="s">
        <v>94</v>
      </c>
      <c r="F26" s="4" t="s">
        <v>22</v>
      </c>
      <c r="G26" s="4" t="s">
        <v>23</v>
      </c>
      <c r="H26" s="4" t="s">
        <v>24</v>
      </c>
      <c r="I26" s="4" t="s">
        <v>25</v>
      </c>
      <c r="J26" s="5" t="s">
        <v>25</v>
      </c>
      <c r="K26" s="5" t="s">
        <v>192</v>
      </c>
      <c r="L26" s="5" t="s">
        <v>193</v>
      </c>
      <c r="M26" s="5" t="s">
        <v>194</v>
      </c>
      <c r="N26" s="5" t="s">
        <v>195</v>
      </c>
      <c r="O26" s="5"/>
      <c r="P26" s="4" t="str">
        <f t="shared" si="0"/>
        <v>Outstanding</v>
      </c>
      <c r="Q26" s="13" t="s">
        <v>25</v>
      </c>
    </row>
    <row r="27" spans="1:17" ht="60" customHeight="1" x14ac:dyDescent="0.35">
      <c r="A27" s="11" t="s">
        <v>189</v>
      </c>
      <c r="B27" s="2" t="s">
        <v>196</v>
      </c>
      <c r="C27" s="1" t="s">
        <v>197</v>
      </c>
      <c r="D27" s="3" t="s">
        <v>39</v>
      </c>
      <c r="E27" s="3" t="s">
        <v>94</v>
      </c>
      <c r="F27" s="4" t="s">
        <v>22</v>
      </c>
      <c r="G27" s="4" t="s">
        <v>23</v>
      </c>
      <c r="H27" s="4" t="s">
        <v>24</v>
      </c>
      <c r="I27" s="4" t="s">
        <v>25</v>
      </c>
      <c r="J27" s="5" t="s">
        <v>25</v>
      </c>
      <c r="K27" s="5" t="s">
        <v>198</v>
      </c>
      <c r="L27" s="5" t="s">
        <v>199</v>
      </c>
      <c r="M27" s="5" t="s">
        <v>200</v>
      </c>
      <c r="N27" s="5" t="s">
        <v>201</v>
      </c>
      <c r="O27" s="5"/>
      <c r="P27" s="4" t="str">
        <f t="shared" si="0"/>
        <v>Outstanding</v>
      </c>
      <c r="Q27" s="13" t="s">
        <v>25</v>
      </c>
    </row>
    <row r="28" spans="1:17" ht="60" customHeight="1" x14ac:dyDescent="0.35">
      <c r="A28" s="11" t="s">
        <v>189</v>
      </c>
      <c r="B28" s="2" t="s">
        <v>202</v>
      </c>
      <c r="C28" s="1" t="s">
        <v>203</v>
      </c>
      <c r="D28" s="3" t="s">
        <v>39</v>
      </c>
      <c r="E28" s="3" t="s">
        <v>94</v>
      </c>
      <c r="F28" s="4" t="s">
        <v>22</v>
      </c>
      <c r="G28" s="4" t="s">
        <v>23</v>
      </c>
      <c r="H28" s="4" t="s">
        <v>24</v>
      </c>
      <c r="I28" s="4" t="s">
        <v>25</v>
      </c>
      <c r="J28" s="5" t="s">
        <v>25</v>
      </c>
      <c r="K28" s="5" t="s">
        <v>204</v>
      </c>
      <c r="L28" s="5" t="s">
        <v>205</v>
      </c>
      <c r="M28" s="5" t="s">
        <v>206</v>
      </c>
      <c r="N28" s="5" t="s">
        <v>207</v>
      </c>
      <c r="O28" s="5"/>
      <c r="P28" s="4" t="str">
        <f t="shared" si="0"/>
        <v>Outstanding</v>
      </c>
      <c r="Q28" s="13" t="s">
        <v>25</v>
      </c>
    </row>
    <row r="29" spans="1:17" ht="60" customHeight="1" x14ac:dyDescent="0.35">
      <c r="A29" s="11" t="s">
        <v>208</v>
      </c>
      <c r="B29" s="2" t="s">
        <v>209</v>
      </c>
      <c r="C29" s="1" t="s">
        <v>210</v>
      </c>
      <c r="D29" s="3" t="s">
        <v>39</v>
      </c>
      <c r="E29" s="3" t="s">
        <v>21</v>
      </c>
      <c r="F29" s="4" t="s">
        <v>22</v>
      </c>
      <c r="G29" s="4" t="s">
        <v>23</v>
      </c>
      <c r="H29" s="4" t="s">
        <v>24</v>
      </c>
      <c r="I29" s="4" t="s">
        <v>25</v>
      </c>
      <c r="J29" s="5" t="s">
        <v>25</v>
      </c>
      <c r="K29" s="5" t="s">
        <v>211</v>
      </c>
      <c r="L29" s="5" t="s">
        <v>212</v>
      </c>
      <c r="M29" s="5"/>
      <c r="N29" s="5" t="s">
        <v>213</v>
      </c>
      <c r="O29" s="5"/>
      <c r="P29" s="4" t="str">
        <f t="shared" si="0"/>
        <v>Outstanding</v>
      </c>
      <c r="Q29" s="13" t="s">
        <v>25</v>
      </c>
    </row>
    <row r="30" spans="1:17" ht="60" customHeight="1" x14ac:dyDescent="0.35">
      <c r="A30" s="11" t="s">
        <v>208</v>
      </c>
      <c r="B30" s="2" t="s">
        <v>214</v>
      </c>
      <c r="C30" s="1" t="s">
        <v>215</v>
      </c>
      <c r="D30" s="3" t="s">
        <v>39</v>
      </c>
      <c r="E30" s="3" t="s">
        <v>94</v>
      </c>
      <c r="F30" s="4" t="s">
        <v>22</v>
      </c>
      <c r="G30" s="4" t="s">
        <v>23</v>
      </c>
      <c r="H30" s="4" t="s">
        <v>24</v>
      </c>
      <c r="I30" s="4" t="s">
        <v>25</v>
      </c>
      <c r="J30" s="5" t="s">
        <v>25</v>
      </c>
      <c r="K30" s="5" t="s">
        <v>216</v>
      </c>
      <c r="L30" s="5" t="s">
        <v>217</v>
      </c>
      <c r="M30" s="5" t="s">
        <v>218</v>
      </c>
      <c r="N30" s="5" t="s">
        <v>219</v>
      </c>
      <c r="O30" s="5"/>
      <c r="P30" s="4" t="str">
        <f t="shared" si="0"/>
        <v>Outstanding</v>
      </c>
      <c r="Q30" s="13" t="s">
        <v>25</v>
      </c>
    </row>
    <row r="31" spans="1:17" ht="60" customHeight="1" x14ac:dyDescent="0.35">
      <c r="A31" s="11" t="s">
        <v>220</v>
      </c>
      <c r="B31" s="2" t="s">
        <v>221</v>
      </c>
      <c r="C31" s="1" t="s">
        <v>222</v>
      </c>
      <c r="D31" s="3" t="s">
        <v>39</v>
      </c>
      <c r="E31" s="3" t="s">
        <v>21</v>
      </c>
      <c r="F31" s="4" t="s">
        <v>22</v>
      </c>
      <c r="G31" s="4" t="s">
        <v>23</v>
      </c>
      <c r="H31" s="4" t="s">
        <v>24</v>
      </c>
      <c r="I31" s="4" t="s">
        <v>25</v>
      </c>
      <c r="J31" s="5" t="s">
        <v>25</v>
      </c>
      <c r="K31" s="5" t="s">
        <v>223</v>
      </c>
      <c r="L31" s="5" t="s">
        <v>224</v>
      </c>
      <c r="M31" s="5" t="s">
        <v>225</v>
      </c>
      <c r="N31" s="5" t="s">
        <v>226</v>
      </c>
      <c r="O31" s="5"/>
      <c r="P31" s="4" t="str">
        <f t="shared" si="0"/>
        <v>Outstanding</v>
      </c>
      <c r="Q31" s="13" t="s">
        <v>25</v>
      </c>
    </row>
    <row r="32" spans="1:17" ht="60" customHeight="1" x14ac:dyDescent="0.35">
      <c r="A32" s="11" t="s">
        <v>220</v>
      </c>
      <c r="B32" s="2" t="s">
        <v>227</v>
      </c>
      <c r="C32" s="1" t="s">
        <v>228</v>
      </c>
      <c r="D32" s="3" t="s">
        <v>39</v>
      </c>
      <c r="E32" s="3" t="s">
        <v>94</v>
      </c>
      <c r="F32" s="4" t="s">
        <v>22</v>
      </c>
      <c r="G32" s="4" t="s">
        <v>23</v>
      </c>
      <c r="H32" s="4" t="s">
        <v>24</v>
      </c>
      <c r="I32" s="4" t="s">
        <v>25</v>
      </c>
      <c r="J32" s="5" t="s">
        <v>25</v>
      </c>
      <c r="K32" s="5" t="s">
        <v>229</v>
      </c>
      <c r="L32" s="5" t="s">
        <v>230</v>
      </c>
      <c r="M32" s="5" t="s">
        <v>231</v>
      </c>
      <c r="N32" s="5" t="s">
        <v>232</v>
      </c>
      <c r="O32" s="5"/>
      <c r="P32" s="4" t="str">
        <f t="shared" si="0"/>
        <v>Outstanding</v>
      </c>
      <c r="Q32" s="13" t="s">
        <v>25</v>
      </c>
    </row>
    <row r="33" spans="1:17" ht="60" customHeight="1" x14ac:dyDescent="0.35">
      <c r="A33" s="11" t="s">
        <v>233</v>
      </c>
      <c r="B33" s="2" t="s">
        <v>234</v>
      </c>
      <c r="C33" s="1" t="s">
        <v>235</v>
      </c>
      <c r="D33" s="3" t="s">
        <v>20</v>
      </c>
      <c r="E33" s="3" t="s">
        <v>94</v>
      </c>
      <c r="F33" s="4" t="s">
        <v>22</v>
      </c>
      <c r="G33" s="4" t="s">
        <v>23</v>
      </c>
      <c r="H33" s="4" t="s">
        <v>24</v>
      </c>
      <c r="I33" s="4" t="s">
        <v>25</v>
      </c>
      <c r="J33" s="5" t="s">
        <v>25</v>
      </c>
      <c r="K33" s="5" t="s">
        <v>236</v>
      </c>
      <c r="L33" s="5" t="s">
        <v>237</v>
      </c>
      <c r="M33" s="5" t="s">
        <v>238</v>
      </c>
      <c r="N33" s="5" t="s">
        <v>239</v>
      </c>
      <c r="O33" s="5"/>
      <c r="P33" s="4" t="str">
        <f t="shared" si="0"/>
        <v>Outstanding</v>
      </c>
      <c r="Q33" s="13" t="s">
        <v>25</v>
      </c>
    </row>
    <row r="34" spans="1:17" ht="60" customHeight="1" x14ac:dyDescent="0.35">
      <c r="A34" s="11" t="s">
        <v>233</v>
      </c>
      <c r="B34" s="2" t="s">
        <v>240</v>
      </c>
      <c r="C34" s="1" t="s">
        <v>241</v>
      </c>
      <c r="D34" s="3" t="s">
        <v>39</v>
      </c>
      <c r="E34" s="3" t="s">
        <v>94</v>
      </c>
      <c r="F34" s="4" t="s">
        <v>22</v>
      </c>
      <c r="G34" s="4" t="s">
        <v>23</v>
      </c>
      <c r="H34" s="4" t="s">
        <v>24</v>
      </c>
      <c r="I34" s="4" t="s">
        <v>25</v>
      </c>
      <c r="J34" s="5" t="s">
        <v>25</v>
      </c>
      <c r="K34" s="5" t="s">
        <v>242</v>
      </c>
      <c r="L34" s="5" t="s">
        <v>243</v>
      </c>
      <c r="M34" s="5" t="s">
        <v>244</v>
      </c>
      <c r="N34" s="5" t="s">
        <v>245</v>
      </c>
      <c r="O34" s="5"/>
      <c r="P34" s="4" t="str">
        <f t="shared" si="0"/>
        <v>Outstanding</v>
      </c>
      <c r="Q34" s="13" t="s">
        <v>25</v>
      </c>
    </row>
    <row r="35" spans="1:17" ht="60" customHeight="1" x14ac:dyDescent="0.35">
      <c r="A35" s="11" t="s">
        <v>246</v>
      </c>
      <c r="B35" s="2" t="s">
        <v>247</v>
      </c>
      <c r="C35" s="1" t="s">
        <v>248</v>
      </c>
      <c r="D35" s="3" t="s">
        <v>20</v>
      </c>
      <c r="E35" s="3" t="s">
        <v>94</v>
      </c>
      <c r="F35" s="4" t="s">
        <v>22</v>
      </c>
      <c r="G35" s="4" t="s">
        <v>23</v>
      </c>
      <c r="H35" s="4" t="s">
        <v>24</v>
      </c>
      <c r="I35" s="4" t="s">
        <v>25</v>
      </c>
      <c r="J35" s="5" t="s">
        <v>25</v>
      </c>
      <c r="K35" s="5" t="s">
        <v>249</v>
      </c>
      <c r="L35" s="5" t="s">
        <v>250</v>
      </c>
      <c r="M35" s="5"/>
      <c r="N35" s="5" t="s">
        <v>251</v>
      </c>
      <c r="O35" s="5" t="s">
        <v>252</v>
      </c>
      <c r="P35" s="4" t="str">
        <f t="shared" si="0"/>
        <v>Outstanding</v>
      </c>
      <c r="Q35" s="13" t="s">
        <v>25</v>
      </c>
    </row>
    <row r="36" spans="1:17" ht="60" customHeight="1" x14ac:dyDescent="0.35">
      <c r="A36" s="11" t="s">
        <v>246</v>
      </c>
      <c r="B36" s="2" t="s">
        <v>253</v>
      </c>
      <c r="C36" s="1" t="s">
        <v>254</v>
      </c>
      <c r="D36" s="3" t="s">
        <v>39</v>
      </c>
      <c r="E36" s="3" t="s">
        <v>94</v>
      </c>
      <c r="F36" s="4" t="s">
        <v>22</v>
      </c>
      <c r="G36" s="4" t="s">
        <v>23</v>
      </c>
      <c r="H36" s="4" t="s">
        <v>24</v>
      </c>
      <c r="I36" s="4" t="s">
        <v>25</v>
      </c>
      <c r="J36" s="5" t="s">
        <v>25</v>
      </c>
      <c r="K36" s="5"/>
      <c r="L36" s="5" t="s">
        <v>255</v>
      </c>
      <c r="M36" s="5"/>
      <c r="N36" s="5" t="s">
        <v>256</v>
      </c>
      <c r="O36" s="5" t="s">
        <v>257</v>
      </c>
      <c r="P36" s="4" t="str">
        <f t="shared" si="0"/>
        <v>Outstanding</v>
      </c>
      <c r="Q36" s="13" t="s">
        <v>25</v>
      </c>
    </row>
    <row r="37" spans="1:17" ht="60" customHeight="1" x14ac:dyDescent="0.35">
      <c r="A37" s="11" t="s">
        <v>258</v>
      </c>
      <c r="B37" s="2" t="s">
        <v>259</v>
      </c>
      <c r="C37" s="1" t="s">
        <v>260</v>
      </c>
      <c r="D37" s="3" t="s">
        <v>20</v>
      </c>
      <c r="E37" s="3" t="s">
        <v>21</v>
      </c>
      <c r="F37" s="4" t="s">
        <v>22</v>
      </c>
      <c r="G37" s="4" t="s">
        <v>23</v>
      </c>
      <c r="H37" s="4" t="s">
        <v>24</v>
      </c>
      <c r="I37" s="4" t="s">
        <v>25</v>
      </c>
      <c r="J37" s="5" t="s">
        <v>25</v>
      </c>
      <c r="K37" s="5" t="s">
        <v>261</v>
      </c>
      <c r="L37" s="5" t="s">
        <v>262</v>
      </c>
      <c r="M37" s="5" t="s">
        <v>263</v>
      </c>
      <c r="N37" s="5" t="s">
        <v>264</v>
      </c>
      <c r="O37" s="5"/>
      <c r="P37" s="4" t="str">
        <f t="shared" si="0"/>
        <v>Outstanding</v>
      </c>
      <c r="Q37" s="13" t="s">
        <v>25</v>
      </c>
    </row>
    <row r="38" spans="1:17" ht="60" customHeight="1" x14ac:dyDescent="0.35">
      <c r="A38" s="11" t="s">
        <v>265</v>
      </c>
      <c r="B38" s="2" t="s">
        <v>266</v>
      </c>
      <c r="C38" s="1" t="s">
        <v>267</v>
      </c>
      <c r="D38" s="3" t="s">
        <v>20</v>
      </c>
      <c r="E38" s="3" t="s">
        <v>21</v>
      </c>
      <c r="F38" s="4" t="s">
        <v>22</v>
      </c>
      <c r="G38" s="4" t="s">
        <v>23</v>
      </c>
      <c r="H38" s="4" t="s">
        <v>24</v>
      </c>
      <c r="I38" s="4" t="s">
        <v>25</v>
      </c>
      <c r="J38" s="5" t="s">
        <v>25</v>
      </c>
      <c r="K38" s="5" t="s">
        <v>268</v>
      </c>
      <c r="L38" s="5" t="s">
        <v>269</v>
      </c>
      <c r="M38" s="5" t="s">
        <v>270</v>
      </c>
      <c r="N38" s="5" t="s">
        <v>271</v>
      </c>
      <c r="O38" s="5" t="s">
        <v>272</v>
      </c>
      <c r="P38" s="4" t="str">
        <f t="shared" si="0"/>
        <v>Outstanding</v>
      </c>
      <c r="Q38" s="13" t="s">
        <v>25</v>
      </c>
    </row>
    <row r="39" spans="1:17" ht="60" customHeight="1" x14ac:dyDescent="0.35">
      <c r="A39" s="11" t="s">
        <v>273</v>
      </c>
      <c r="B39" s="2" t="s">
        <v>274</v>
      </c>
      <c r="C39" s="1" t="s">
        <v>275</v>
      </c>
      <c r="D39" s="3" t="s">
        <v>39</v>
      </c>
      <c r="E39" s="3" t="s">
        <v>21</v>
      </c>
      <c r="F39" s="4" t="s">
        <v>22</v>
      </c>
      <c r="G39" s="4" t="s">
        <v>23</v>
      </c>
      <c r="H39" s="4" t="s">
        <v>24</v>
      </c>
      <c r="I39" s="4" t="s">
        <v>25</v>
      </c>
      <c r="J39" s="5" t="s">
        <v>25</v>
      </c>
      <c r="K39" s="5" t="s">
        <v>276</v>
      </c>
      <c r="L39" s="5" t="s">
        <v>277</v>
      </c>
      <c r="M39" s="5" t="s">
        <v>278</v>
      </c>
      <c r="N39" s="5" t="s">
        <v>279</v>
      </c>
      <c r="O39" s="5" t="s">
        <v>280</v>
      </c>
      <c r="P39" s="4" t="str">
        <f t="shared" si="0"/>
        <v>Outstanding</v>
      </c>
      <c r="Q39" s="13" t="s">
        <v>25</v>
      </c>
    </row>
    <row r="40" spans="1:17" ht="60" customHeight="1" x14ac:dyDescent="0.35">
      <c r="A40" s="11" t="s">
        <v>273</v>
      </c>
      <c r="B40" s="2" t="s">
        <v>281</v>
      </c>
      <c r="C40" s="1" t="s">
        <v>282</v>
      </c>
      <c r="D40" s="3" t="s">
        <v>39</v>
      </c>
      <c r="E40" s="3" t="s">
        <v>21</v>
      </c>
      <c r="F40" s="4" t="s">
        <v>22</v>
      </c>
      <c r="G40" s="4" t="s">
        <v>23</v>
      </c>
      <c r="H40" s="4" t="s">
        <v>24</v>
      </c>
      <c r="I40" s="4" t="s">
        <v>25</v>
      </c>
      <c r="J40" s="5" t="s">
        <v>25</v>
      </c>
      <c r="K40" s="5" t="s">
        <v>283</v>
      </c>
      <c r="L40" s="5" t="s">
        <v>284</v>
      </c>
      <c r="M40" s="5" t="s">
        <v>285</v>
      </c>
      <c r="N40" s="5" t="s">
        <v>286</v>
      </c>
      <c r="O40" s="5" t="s">
        <v>287</v>
      </c>
      <c r="P40" s="4" t="str">
        <f t="shared" si="0"/>
        <v>Outstanding</v>
      </c>
      <c r="Q40" s="13" t="s">
        <v>25</v>
      </c>
    </row>
    <row r="41" spans="1:17" ht="60" customHeight="1" x14ac:dyDescent="0.35">
      <c r="A41" s="11" t="s">
        <v>273</v>
      </c>
      <c r="B41" s="2" t="s">
        <v>288</v>
      </c>
      <c r="C41" s="1" t="s">
        <v>289</v>
      </c>
      <c r="D41" s="3" t="s">
        <v>39</v>
      </c>
      <c r="E41" s="3" t="s">
        <v>52</v>
      </c>
      <c r="F41" s="4" t="s">
        <v>22</v>
      </c>
      <c r="G41" s="4" t="s">
        <v>23</v>
      </c>
      <c r="H41" s="4" t="s">
        <v>24</v>
      </c>
      <c r="I41" s="4" t="s">
        <v>25</v>
      </c>
      <c r="J41" s="5" t="s">
        <v>25</v>
      </c>
      <c r="K41" s="5" t="s">
        <v>290</v>
      </c>
      <c r="L41" s="5" t="s">
        <v>291</v>
      </c>
      <c r="M41" s="5" t="s">
        <v>124</v>
      </c>
      <c r="N41" s="5" t="s">
        <v>292</v>
      </c>
      <c r="O41" s="5" t="s">
        <v>293</v>
      </c>
      <c r="P41" s="4" t="str">
        <f t="shared" si="0"/>
        <v>Outstanding</v>
      </c>
      <c r="Q41" s="13" t="s">
        <v>25</v>
      </c>
    </row>
    <row r="42" spans="1:17" ht="60" customHeight="1" x14ac:dyDescent="0.35">
      <c r="A42" s="11" t="s">
        <v>273</v>
      </c>
      <c r="B42" s="2" t="s">
        <v>294</v>
      </c>
      <c r="C42" s="1" t="s">
        <v>295</v>
      </c>
      <c r="D42" s="3" t="s">
        <v>20</v>
      </c>
      <c r="E42" s="3" t="s">
        <v>52</v>
      </c>
      <c r="F42" s="4" t="s">
        <v>22</v>
      </c>
      <c r="G42" s="4" t="s">
        <v>23</v>
      </c>
      <c r="H42" s="4" t="s">
        <v>24</v>
      </c>
      <c r="I42" s="4" t="s">
        <v>25</v>
      </c>
      <c r="J42" s="5" t="s">
        <v>25</v>
      </c>
      <c r="K42" s="5" t="s">
        <v>296</v>
      </c>
      <c r="L42" s="5" t="s">
        <v>297</v>
      </c>
      <c r="M42" s="5" t="s">
        <v>298</v>
      </c>
      <c r="N42" s="5" t="s">
        <v>299</v>
      </c>
      <c r="O42" s="5" t="s">
        <v>300</v>
      </c>
      <c r="P42" s="4" t="str">
        <f t="shared" si="0"/>
        <v>Outstanding</v>
      </c>
      <c r="Q42" s="13" t="s">
        <v>25</v>
      </c>
    </row>
    <row r="43" spans="1:17" ht="60" customHeight="1" x14ac:dyDescent="0.35">
      <c r="A43" s="11" t="s">
        <v>301</v>
      </c>
      <c r="B43" s="2" t="s">
        <v>302</v>
      </c>
      <c r="C43" s="1" t="s">
        <v>303</v>
      </c>
      <c r="D43" s="3" t="s">
        <v>39</v>
      </c>
      <c r="E43" s="3" t="s">
        <v>21</v>
      </c>
      <c r="F43" s="4" t="s">
        <v>22</v>
      </c>
      <c r="G43" s="4" t="s">
        <v>23</v>
      </c>
      <c r="H43" s="4" t="s">
        <v>24</v>
      </c>
      <c r="I43" s="4" t="s">
        <v>25</v>
      </c>
      <c r="J43" s="5" t="s">
        <v>25</v>
      </c>
      <c r="K43" s="5" t="s">
        <v>304</v>
      </c>
      <c r="L43" s="5" t="s">
        <v>305</v>
      </c>
      <c r="M43" s="5" t="s">
        <v>306</v>
      </c>
      <c r="N43" s="5" t="s">
        <v>307</v>
      </c>
      <c r="O43" s="5" t="s">
        <v>308</v>
      </c>
      <c r="P43" s="4" t="str">
        <f t="shared" si="0"/>
        <v>Outstanding</v>
      </c>
      <c r="Q43" s="13" t="s">
        <v>25</v>
      </c>
    </row>
    <row r="44" spans="1:17" ht="60" customHeight="1" x14ac:dyDescent="0.35">
      <c r="A44" s="11" t="s">
        <v>309</v>
      </c>
      <c r="B44" s="2" t="s">
        <v>310</v>
      </c>
      <c r="C44" s="1" t="s">
        <v>311</v>
      </c>
      <c r="D44" s="3" t="s">
        <v>20</v>
      </c>
      <c r="E44" s="3" t="s">
        <v>52</v>
      </c>
      <c r="F44" s="4" t="s">
        <v>22</v>
      </c>
      <c r="G44" s="4" t="s">
        <v>23</v>
      </c>
      <c r="H44" s="4" t="s">
        <v>24</v>
      </c>
      <c r="I44" s="4" t="s">
        <v>25</v>
      </c>
      <c r="J44" s="5" t="s">
        <v>25</v>
      </c>
      <c r="K44" s="5" t="s">
        <v>312</v>
      </c>
      <c r="L44" s="5" t="s">
        <v>313</v>
      </c>
      <c r="M44" s="5" t="s">
        <v>314</v>
      </c>
      <c r="N44" s="5" t="s">
        <v>315</v>
      </c>
      <c r="O44" s="5" t="s">
        <v>316</v>
      </c>
      <c r="P44" s="4" t="str">
        <f t="shared" si="0"/>
        <v>Outstanding</v>
      </c>
      <c r="Q44" s="13" t="s">
        <v>25</v>
      </c>
    </row>
    <row r="45" spans="1:17" ht="60" customHeight="1" x14ac:dyDescent="0.35">
      <c r="A45" s="11" t="s">
        <v>309</v>
      </c>
      <c r="B45" s="2" t="s">
        <v>317</v>
      </c>
      <c r="C45" s="1" t="s">
        <v>318</v>
      </c>
      <c r="D45" s="3" t="s">
        <v>39</v>
      </c>
      <c r="E45" s="3" t="s">
        <v>52</v>
      </c>
      <c r="F45" s="4" t="s">
        <v>22</v>
      </c>
      <c r="G45" s="4" t="s">
        <v>23</v>
      </c>
      <c r="H45" s="4" t="s">
        <v>24</v>
      </c>
      <c r="I45" s="4" t="s">
        <v>25</v>
      </c>
      <c r="J45" s="5" t="s">
        <v>25</v>
      </c>
      <c r="K45" s="5" t="s">
        <v>319</v>
      </c>
      <c r="L45" s="5" t="s">
        <v>320</v>
      </c>
      <c r="M45" s="5" t="s">
        <v>321</v>
      </c>
      <c r="N45" s="5" t="s">
        <v>322</v>
      </c>
      <c r="O45" s="5" t="s">
        <v>323</v>
      </c>
      <c r="P45" s="4" t="str">
        <f t="shared" si="0"/>
        <v>Outstanding</v>
      </c>
      <c r="Q45" s="13" t="s">
        <v>25</v>
      </c>
    </row>
    <row r="46" spans="1:17" ht="60" customHeight="1" x14ac:dyDescent="0.35">
      <c r="A46" s="11" t="s">
        <v>324</v>
      </c>
      <c r="B46" s="2" t="s">
        <v>325</v>
      </c>
      <c r="C46" s="1" t="s">
        <v>326</v>
      </c>
      <c r="D46" s="3" t="s">
        <v>39</v>
      </c>
      <c r="E46" s="3" t="s">
        <v>21</v>
      </c>
      <c r="F46" s="4" t="s">
        <v>22</v>
      </c>
      <c r="G46" s="4" t="s">
        <v>23</v>
      </c>
      <c r="H46" s="4" t="s">
        <v>24</v>
      </c>
      <c r="I46" s="4" t="s">
        <v>25</v>
      </c>
      <c r="J46" s="5" t="s">
        <v>25</v>
      </c>
      <c r="K46" s="5" t="s">
        <v>327</v>
      </c>
      <c r="L46" s="5" t="s">
        <v>328</v>
      </c>
      <c r="M46" s="5" t="s">
        <v>329</v>
      </c>
      <c r="N46" s="5" t="s">
        <v>330</v>
      </c>
      <c r="O46" s="5"/>
      <c r="P46" s="4" t="str">
        <f t="shared" si="0"/>
        <v>Outstanding</v>
      </c>
      <c r="Q46" s="13" t="s">
        <v>25</v>
      </c>
    </row>
    <row r="47" spans="1:17" ht="60" customHeight="1" x14ac:dyDescent="0.35">
      <c r="A47" s="11" t="s">
        <v>324</v>
      </c>
      <c r="B47" s="2" t="s">
        <v>331</v>
      </c>
      <c r="C47" s="1" t="s">
        <v>332</v>
      </c>
      <c r="D47" s="3" t="s">
        <v>39</v>
      </c>
      <c r="E47" s="3" t="s">
        <v>21</v>
      </c>
      <c r="F47" s="4" t="s">
        <v>22</v>
      </c>
      <c r="G47" s="4" t="s">
        <v>23</v>
      </c>
      <c r="H47" s="4" t="s">
        <v>24</v>
      </c>
      <c r="I47" s="4" t="s">
        <v>25</v>
      </c>
      <c r="J47" s="5" t="s">
        <v>25</v>
      </c>
      <c r="K47" s="5" t="s">
        <v>333</v>
      </c>
      <c r="L47" s="5" t="s">
        <v>334</v>
      </c>
      <c r="M47" s="5" t="s">
        <v>335</v>
      </c>
      <c r="N47" s="5" t="s">
        <v>336</v>
      </c>
      <c r="O47" s="5" t="s">
        <v>337</v>
      </c>
      <c r="P47" s="4" t="str">
        <f t="shared" si="0"/>
        <v>Outstanding</v>
      </c>
      <c r="Q47" s="13" t="s">
        <v>25</v>
      </c>
    </row>
    <row r="48" spans="1:17" ht="60" customHeight="1" x14ac:dyDescent="0.35">
      <c r="A48" s="11" t="s">
        <v>324</v>
      </c>
      <c r="B48" s="2" t="s">
        <v>338</v>
      </c>
      <c r="C48" s="1" t="s">
        <v>339</v>
      </c>
      <c r="D48" s="3" t="s">
        <v>39</v>
      </c>
      <c r="E48" s="3" t="s">
        <v>21</v>
      </c>
      <c r="F48" s="4" t="s">
        <v>22</v>
      </c>
      <c r="G48" s="4" t="s">
        <v>23</v>
      </c>
      <c r="H48" s="4" t="s">
        <v>24</v>
      </c>
      <c r="I48" s="4" t="s">
        <v>25</v>
      </c>
      <c r="J48" s="5" t="s">
        <v>25</v>
      </c>
      <c r="K48" s="5" t="s">
        <v>340</v>
      </c>
      <c r="L48" s="5" t="s">
        <v>341</v>
      </c>
      <c r="M48" s="5"/>
      <c r="N48" s="5" t="s">
        <v>342</v>
      </c>
      <c r="O48" s="5"/>
      <c r="P48" s="4" t="str">
        <f t="shared" si="0"/>
        <v>Outstanding</v>
      </c>
      <c r="Q48" s="13" t="s">
        <v>25</v>
      </c>
    </row>
    <row r="49" spans="1:17" ht="60" customHeight="1" x14ac:dyDescent="0.35">
      <c r="A49" s="11" t="s">
        <v>343</v>
      </c>
      <c r="B49" s="2" t="s">
        <v>344</v>
      </c>
      <c r="C49" s="1" t="s">
        <v>345</v>
      </c>
      <c r="D49" s="3" t="s">
        <v>39</v>
      </c>
      <c r="E49" s="3" t="s">
        <v>94</v>
      </c>
      <c r="F49" s="4" t="s">
        <v>22</v>
      </c>
      <c r="G49" s="4" t="s">
        <v>23</v>
      </c>
      <c r="H49" s="4" t="s">
        <v>24</v>
      </c>
      <c r="I49" s="4" t="s">
        <v>25</v>
      </c>
      <c r="J49" s="5" t="s">
        <v>25</v>
      </c>
      <c r="K49" s="5" t="s">
        <v>346</v>
      </c>
      <c r="L49" s="5" t="s">
        <v>347</v>
      </c>
      <c r="M49" s="5" t="s">
        <v>348</v>
      </c>
      <c r="N49" s="5" t="s">
        <v>349</v>
      </c>
      <c r="O49" s="5" t="s">
        <v>350</v>
      </c>
      <c r="P49" s="4" t="str">
        <f t="shared" si="0"/>
        <v>Outstanding</v>
      </c>
      <c r="Q49" s="13" t="s">
        <v>25</v>
      </c>
    </row>
    <row r="50" spans="1:17" ht="60" customHeight="1" x14ac:dyDescent="0.35">
      <c r="A50" s="11" t="s">
        <v>343</v>
      </c>
      <c r="B50" s="2" t="s">
        <v>351</v>
      </c>
      <c r="C50" s="1" t="s">
        <v>352</v>
      </c>
      <c r="D50" s="3" t="s">
        <v>20</v>
      </c>
      <c r="E50" s="3" t="s">
        <v>21</v>
      </c>
      <c r="F50" s="4" t="s">
        <v>22</v>
      </c>
      <c r="G50" s="4" t="s">
        <v>23</v>
      </c>
      <c r="H50" s="4" t="s">
        <v>24</v>
      </c>
      <c r="I50" s="4" t="s">
        <v>25</v>
      </c>
      <c r="J50" s="5" t="s">
        <v>25</v>
      </c>
      <c r="K50" s="5" t="s">
        <v>353</v>
      </c>
      <c r="L50" s="5" t="s">
        <v>354</v>
      </c>
      <c r="M50" s="5" t="s">
        <v>355</v>
      </c>
      <c r="N50" s="5" t="s">
        <v>356</v>
      </c>
      <c r="O50" s="5" t="s">
        <v>357</v>
      </c>
      <c r="P50" s="4" t="str">
        <f t="shared" si="0"/>
        <v>Outstanding</v>
      </c>
      <c r="Q50" s="13" t="s">
        <v>25</v>
      </c>
    </row>
    <row r="51" spans="1:17" ht="60" customHeight="1" x14ac:dyDescent="0.35">
      <c r="A51" s="11" t="s">
        <v>343</v>
      </c>
      <c r="B51" s="2" t="s">
        <v>358</v>
      </c>
      <c r="C51" s="1" t="s">
        <v>359</v>
      </c>
      <c r="D51" s="3" t="s">
        <v>20</v>
      </c>
      <c r="E51" s="3" t="s">
        <v>21</v>
      </c>
      <c r="F51" s="4" t="s">
        <v>22</v>
      </c>
      <c r="G51" s="4" t="s">
        <v>23</v>
      </c>
      <c r="H51" s="4" t="s">
        <v>24</v>
      </c>
      <c r="I51" s="4" t="s">
        <v>25</v>
      </c>
      <c r="J51" s="5" t="s">
        <v>25</v>
      </c>
      <c r="K51" s="5" t="s">
        <v>360</v>
      </c>
      <c r="L51" s="5" t="s">
        <v>361</v>
      </c>
      <c r="M51" s="5" t="s">
        <v>362</v>
      </c>
      <c r="N51" s="5" t="s">
        <v>363</v>
      </c>
      <c r="O51" s="5" t="s">
        <v>364</v>
      </c>
      <c r="P51" s="4" t="str">
        <f t="shared" si="0"/>
        <v>Outstanding</v>
      </c>
      <c r="Q51" s="13" t="s">
        <v>25</v>
      </c>
    </row>
    <row r="52" spans="1:17" ht="60" customHeight="1" x14ac:dyDescent="0.35">
      <c r="A52" s="11" t="s">
        <v>365</v>
      </c>
      <c r="B52" s="2" t="s">
        <v>366</v>
      </c>
      <c r="C52" s="1" t="s">
        <v>367</v>
      </c>
      <c r="D52" s="3" t="s">
        <v>20</v>
      </c>
      <c r="E52" s="3" t="s">
        <v>52</v>
      </c>
      <c r="F52" s="4" t="s">
        <v>22</v>
      </c>
      <c r="G52" s="4" t="s">
        <v>23</v>
      </c>
      <c r="H52" s="4" t="s">
        <v>24</v>
      </c>
      <c r="I52" s="4" t="s">
        <v>25</v>
      </c>
      <c r="J52" s="5" t="s">
        <v>25</v>
      </c>
      <c r="K52" s="5" t="s">
        <v>368</v>
      </c>
      <c r="L52" s="5" t="s">
        <v>369</v>
      </c>
      <c r="M52" s="5" t="s">
        <v>370</v>
      </c>
      <c r="N52" s="5" t="s">
        <v>371</v>
      </c>
      <c r="O52" s="5"/>
      <c r="P52" s="4" t="str">
        <f t="shared" si="0"/>
        <v>Outstanding</v>
      </c>
      <c r="Q52" s="13" t="s">
        <v>25</v>
      </c>
    </row>
    <row r="53" spans="1:17" ht="60" customHeight="1" x14ac:dyDescent="0.35">
      <c r="A53" s="11" t="s">
        <v>365</v>
      </c>
      <c r="B53" s="2" t="s">
        <v>372</v>
      </c>
      <c r="C53" s="1" t="s">
        <v>373</v>
      </c>
      <c r="D53" s="3" t="s">
        <v>20</v>
      </c>
      <c r="E53" s="3" t="s">
        <v>52</v>
      </c>
      <c r="F53" s="4" t="s">
        <v>22</v>
      </c>
      <c r="G53" s="4" t="s">
        <v>23</v>
      </c>
      <c r="H53" s="4" t="s">
        <v>24</v>
      </c>
      <c r="I53" s="4" t="s">
        <v>25</v>
      </c>
      <c r="J53" s="5" t="s">
        <v>25</v>
      </c>
      <c r="K53" s="5" t="s">
        <v>374</v>
      </c>
      <c r="L53" s="5" t="s">
        <v>375</v>
      </c>
      <c r="M53" s="5" t="s">
        <v>376</v>
      </c>
      <c r="N53" s="5" t="s">
        <v>377</v>
      </c>
      <c r="O53" s="5" t="s">
        <v>378</v>
      </c>
      <c r="P53" s="4" t="str">
        <f t="shared" si="0"/>
        <v>Outstanding</v>
      </c>
      <c r="Q53" s="13" t="s">
        <v>25</v>
      </c>
    </row>
    <row r="54" spans="1:17" ht="60" customHeight="1" x14ac:dyDescent="0.35">
      <c r="A54" s="11" t="s">
        <v>365</v>
      </c>
      <c r="B54" s="2" t="s">
        <v>379</v>
      </c>
      <c r="C54" s="1" t="s">
        <v>380</v>
      </c>
      <c r="D54" s="3" t="s">
        <v>20</v>
      </c>
      <c r="E54" s="3" t="s">
        <v>52</v>
      </c>
      <c r="F54" s="4" t="s">
        <v>22</v>
      </c>
      <c r="G54" s="4" t="s">
        <v>23</v>
      </c>
      <c r="H54" s="4" t="s">
        <v>24</v>
      </c>
      <c r="I54" s="4" t="s">
        <v>25</v>
      </c>
      <c r="J54" s="5" t="s">
        <v>25</v>
      </c>
      <c r="K54" s="5" t="s">
        <v>381</v>
      </c>
      <c r="L54" s="5" t="s">
        <v>382</v>
      </c>
      <c r="M54" s="5" t="s">
        <v>383</v>
      </c>
      <c r="N54" s="5" t="s">
        <v>384</v>
      </c>
      <c r="O54" s="5"/>
      <c r="P54" s="4" t="str">
        <f t="shared" si="0"/>
        <v>Outstanding</v>
      </c>
      <c r="Q54" s="13" t="s">
        <v>25</v>
      </c>
    </row>
    <row r="55" spans="1:17" ht="60" customHeight="1" x14ac:dyDescent="0.35">
      <c r="A55" s="11" t="s">
        <v>385</v>
      </c>
      <c r="B55" s="2" t="s">
        <v>386</v>
      </c>
      <c r="C55" s="1" t="s">
        <v>387</v>
      </c>
      <c r="D55" s="3" t="s">
        <v>20</v>
      </c>
      <c r="E55" s="3" t="s">
        <v>52</v>
      </c>
      <c r="F55" s="4" t="s">
        <v>22</v>
      </c>
      <c r="G55" s="4" t="s">
        <v>23</v>
      </c>
      <c r="H55" s="4" t="s">
        <v>24</v>
      </c>
      <c r="I55" s="4" t="s">
        <v>25</v>
      </c>
      <c r="J55" s="5" t="s">
        <v>25</v>
      </c>
      <c r="K55" s="5" t="s">
        <v>388</v>
      </c>
      <c r="L55" s="5" t="s">
        <v>389</v>
      </c>
      <c r="M55" s="5" t="s">
        <v>390</v>
      </c>
      <c r="N55" s="5" t="s">
        <v>391</v>
      </c>
      <c r="O55" s="5" t="s">
        <v>392</v>
      </c>
      <c r="P55" s="4" t="str">
        <f t="shared" si="0"/>
        <v>Outstanding</v>
      </c>
      <c r="Q55" s="13" t="s">
        <v>25</v>
      </c>
    </row>
    <row r="56" spans="1:17" ht="60" customHeight="1" x14ac:dyDescent="0.35">
      <c r="A56" s="11" t="s">
        <v>385</v>
      </c>
      <c r="B56" s="2" t="s">
        <v>393</v>
      </c>
      <c r="C56" s="1" t="s">
        <v>394</v>
      </c>
      <c r="D56" s="3" t="s">
        <v>20</v>
      </c>
      <c r="E56" s="3" t="s">
        <v>52</v>
      </c>
      <c r="F56" s="4" t="s">
        <v>22</v>
      </c>
      <c r="G56" s="4" t="s">
        <v>23</v>
      </c>
      <c r="H56" s="4" t="s">
        <v>24</v>
      </c>
      <c r="I56" s="4" t="s">
        <v>25</v>
      </c>
      <c r="J56" s="5" t="s">
        <v>25</v>
      </c>
      <c r="K56" s="5" t="s">
        <v>395</v>
      </c>
      <c r="L56" s="5" t="s">
        <v>396</v>
      </c>
      <c r="M56" s="5" t="s">
        <v>397</v>
      </c>
      <c r="N56" s="5" t="s">
        <v>398</v>
      </c>
      <c r="O56" s="5" t="s">
        <v>392</v>
      </c>
      <c r="P56" s="4" t="str">
        <f t="shared" si="0"/>
        <v>Outstanding</v>
      </c>
      <c r="Q56" s="13" t="s">
        <v>25</v>
      </c>
    </row>
    <row r="57" spans="1:17" ht="60" customHeight="1" x14ac:dyDescent="0.35">
      <c r="A57" s="11" t="s">
        <v>385</v>
      </c>
      <c r="B57" s="2" t="s">
        <v>399</v>
      </c>
      <c r="C57" s="1" t="s">
        <v>400</v>
      </c>
      <c r="D57" s="3" t="s">
        <v>20</v>
      </c>
      <c r="E57" s="3" t="s">
        <v>52</v>
      </c>
      <c r="F57" s="4" t="s">
        <v>22</v>
      </c>
      <c r="G57" s="4" t="s">
        <v>23</v>
      </c>
      <c r="H57" s="4" t="s">
        <v>24</v>
      </c>
      <c r="I57" s="4" t="s">
        <v>25</v>
      </c>
      <c r="J57" s="5" t="s">
        <v>25</v>
      </c>
      <c r="K57" s="5" t="s">
        <v>401</v>
      </c>
      <c r="L57" s="5" t="s">
        <v>402</v>
      </c>
      <c r="M57" s="5" t="s">
        <v>403</v>
      </c>
      <c r="N57" s="5" t="s">
        <v>404</v>
      </c>
      <c r="O57" s="5" t="s">
        <v>405</v>
      </c>
      <c r="P57" s="4" t="str">
        <f t="shared" si="0"/>
        <v>Outstanding</v>
      </c>
      <c r="Q57" s="13" t="s">
        <v>25</v>
      </c>
    </row>
    <row r="58" spans="1:17" ht="60" customHeight="1" x14ac:dyDescent="0.35">
      <c r="A58" s="11" t="s">
        <v>406</v>
      </c>
      <c r="B58" s="2" t="s">
        <v>407</v>
      </c>
      <c r="C58" s="1" t="s">
        <v>408</v>
      </c>
      <c r="D58" s="3" t="s">
        <v>20</v>
      </c>
      <c r="E58" s="3" t="s">
        <v>52</v>
      </c>
      <c r="F58" s="4" t="s">
        <v>22</v>
      </c>
      <c r="G58" s="4" t="s">
        <v>23</v>
      </c>
      <c r="H58" s="4" t="s">
        <v>24</v>
      </c>
      <c r="I58" s="4" t="s">
        <v>25</v>
      </c>
      <c r="J58" s="5" t="s">
        <v>25</v>
      </c>
      <c r="K58" s="5" t="s">
        <v>409</v>
      </c>
      <c r="L58" s="5" t="s">
        <v>410</v>
      </c>
      <c r="M58" s="5" t="s">
        <v>411</v>
      </c>
      <c r="N58" s="5" t="s">
        <v>412</v>
      </c>
      <c r="O58" s="5" t="s">
        <v>413</v>
      </c>
      <c r="P58" s="4" t="str">
        <f t="shared" si="0"/>
        <v>Outstanding</v>
      </c>
      <c r="Q58" s="13" t="s">
        <v>25</v>
      </c>
    </row>
    <row r="59" spans="1:17" ht="60" customHeight="1" x14ac:dyDescent="0.35">
      <c r="A59" s="11" t="s">
        <v>406</v>
      </c>
      <c r="B59" s="2" t="s">
        <v>414</v>
      </c>
      <c r="C59" s="1" t="s">
        <v>415</v>
      </c>
      <c r="D59" s="3" t="s">
        <v>20</v>
      </c>
      <c r="E59" s="3" t="s">
        <v>52</v>
      </c>
      <c r="F59" s="4" t="s">
        <v>22</v>
      </c>
      <c r="G59" s="4" t="s">
        <v>23</v>
      </c>
      <c r="H59" s="4" t="s">
        <v>24</v>
      </c>
      <c r="I59" s="4" t="s">
        <v>25</v>
      </c>
      <c r="J59" s="5" t="s">
        <v>25</v>
      </c>
      <c r="K59" s="5" t="s">
        <v>416</v>
      </c>
      <c r="L59" s="5" t="s">
        <v>417</v>
      </c>
      <c r="M59" s="5" t="s">
        <v>418</v>
      </c>
      <c r="N59" s="5" t="s">
        <v>419</v>
      </c>
      <c r="O59" s="5" t="s">
        <v>405</v>
      </c>
      <c r="P59" s="4" t="str">
        <f t="shared" si="0"/>
        <v>Outstanding</v>
      </c>
      <c r="Q59" s="13" t="s">
        <v>25</v>
      </c>
    </row>
    <row r="60" spans="1:17" ht="60" customHeight="1" x14ac:dyDescent="0.35">
      <c r="A60" s="11" t="s">
        <v>406</v>
      </c>
      <c r="B60" s="2" t="s">
        <v>420</v>
      </c>
      <c r="C60" s="1" t="s">
        <v>421</v>
      </c>
      <c r="D60" s="3" t="s">
        <v>20</v>
      </c>
      <c r="E60" s="3" t="s">
        <v>52</v>
      </c>
      <c r="F60" s="4" t="s">
        <v>22</v>
      </c>
      <c r="G60" s="4" t="s">
        <v>23</v>
      </c>
      <c r="H60" s="4" t="s">
        <v>24</v>
      </c>
      <c r="I60" s="4" t="s">
        <v>25</v>
      </c>
      <c r="J60" s="5" t="s">
        <v>25</v>
      </c>
      <c r="K60" s="5" t="s">
        <v>422</v>
      </c>
      <c r="L60" s="5" t="s">
        <v>423</v>
      </c>
      <c r="M60" s="5" t="s">
        <v>424</v>
      </c>
      <c r="N60" s="5" t="s">
        <v>419</v>
      </c>
      <c r="O60" s="5" t="s">
        <v>405</v>
      </c>
      <c r="P60" s="4" t="str">
        <f t="shared" si="0"/>
        <v>Outstanding</v>
      </c>
      <c r="Q60" s="13" t="s">
        <v>25</v>
      </c>
    </row>
    <row r="61" spans="1:17" ht="60" customHeight="1" x14ac:dyDescent="0.35">
      <c r="A61" s="11" t="s">
        <v>425</v>
      </c>
      <c r="B61" s="2" t="s">
        <v>426</v>
      </c>
      <c r="C61" s="1" t="s">
        <v>427</v>
      </c>
      <c r="D61" s="3" t="s">
        <v>20</v>
      </c>
      <c r="E61" s="3" t="s">
        <v>52</v>
      </c>
      <c r="F61" s="4" t="s">
        <v>22</v>
      </c>
      <c r="G61" s="4" t="s">
        <v>23</v>
      </c>
      <c r="H61" s="4" t="s">
        <v>24</v>
      </c>
      <c r="I61" s="4" t="s">
        <v>25</v>
      </c>
      <c r="J61" s="5" t="s">
        <v>25</v>
      </c>
      <c r="K61" s="5" t="s">
        <v>428</v>
      </c>
      <c r="L61" s="5" t="s">
        <v>429</v>
      </c>
      <c r="M61" s="5" t="s">
        <v>430</v>
      </c>
      <c r="N61" s="5" t="s">
        <v>431</v>
      </c>
      <c r="O61" s="5"/>
      <c r="P61" s="4" t="str">
        <f t="shared" si="0"/>
        <v>Outstanding</v>
      </c>
      <c r="Q61" s="13" t="s">
        <v>25</v>
      </c>
    </row>
    <row r="62" spans="1:17" ht="60" customHeight="1" x14ac:dyDescent="0.35">
      <c r="A62" s="11" t="s">
        <v>425</v>
      </c>
      <c r="B62" s="2" t="s">
        <v>432</v>
      </c>
      <c r="C62" s="1" t="s">
        <v>433</v>
      </c>
      <c r="D62" s="3" t="s">
        <v>20</v>
      </c>
      <c r="E62" s="3" t="s">
        <v>52</v>
      </c>
      <c r="F62" s="4" t="s">
        <v>22</v>
      </c>
      <c r="G62" s="4" t="s">
        <v>23</v>
      </c>
      <c r="H62" s="4" t="s">
        <v>24</v>
      </c>
      <c r="I62" s="4" t="s">
        <v>25</v>
      </c>
      <c r="J62" s="5" t="s">
        <v>25</v>
      </c>
      <c r="K62" s="5" t="s">
        <v>434</v>
      </c>
      <c r="L62" s="5" t="s">
        <v>435</v>
      </c>
      <c r="M62" s="5" t="s">
        <v>436</v>
      </c>
      <c r="N62" s="5" t="s">
        <v>437</v>
      </c>
      <c r="O62" s="5"/>
      <c r="P62" s="4" t="str">
        <f t="shared" si="0"/>
        <v>Outstanding</v>
      </c>
      <c r="Q62" s="13" t="s">
        <v>25</v>
      </c>
    </row>
    <row r="63" spans="1:17" ht="60" customHeight="1" x14ac:dyDescent="0.35">
      <c r="A63" s="11" t="s">
        <v>438</v>
      </c>
      <c r="B63" s="2" t="s">
        <v>439</v>
      </c>
      <c r="C63" s="1" t="s">
        <v>440</v>
      </c>
      <c r="D63" s="3" t="s">
        <v>20</v>
      </c>
      <c r="E63" s="3" t="s">
        <v>52</v>
      </c>
      <c r="F63" s="4" t="s">
        <v>22</v>
      </c>
      <c r="G63" s="4" t="s">
        <v>23</v>
      </c>
      <c r="H63" s="4" t="s">
        <v>24</v>
      </c>
      <c r="I63" s="4" t="s">
        <v>25</v>
      </c>
      <c r="J63" s="5" t="s">
        <v>25</v>
      </c>
      <c r="K63" s="5" t="s">
        <v>441</v>
      </c>
      <c r="L63" s="5" t="s">
        <v>442</v>
      </c>
      <c r="M63" s="5" t="s">
        <v>443</v>
      </c>
      <c r="N63" s="5" t="s">
        <v>444</v>
      </c>
      <c r="O63" s="5"/>
      <c r="P63" s="4" t="str">
        <f t="shared" si="0"/>
        <v>Outstanding</v>
      </c>
      <c r="Q63" s="13" t="s">
        <v>25</v>
      </c>
    </row>
    <row r="64" spans="1:17" ht="60" customHeight="1" x14ac:dyDescent="0.35">
      <c r="A64" s="11" t="s">
        <v>438</v>
      </c>
      <c r="B64" s="2" t="s">
        <v>445</v>
      </c>
      <c r="C64" s="1" t="s">
        <v>446</v>
      </c>
      <c r="D64" s="3" t="s">
        <v>20</v>
      </c>
      <c r="E64" s="3" t="s">
        <v>52</v>
      </c>
      <c r="F64" s="4" t="s">
        <v>22</v>
      </c>
      <c r="G64" s="4" t="s">
        <v>23</v>
      </c>
      <c r="H64" s="4" t="s">
        <v>24</v>
      </c>
      <c r="I64" s="4" t="s">
        <v>25</v>
      </c>
      <c r="J64" s="5" t="s">
        <v>25</v>
      </c>
      <c r="K64" s="5" t="s">
        <v>447</v>
      </c>
      <c r="L64" s="5" t="s">
        <v>448</v>
      </c>
      <c r="M64" s="5" t="s">
        <v>449</v>
      </c>
      <c r="N64" s="5" t="s">
        <v>444</v>
      </c>
      <c r="O64" s="5"/>
      <c r="P64" s="4" t="str">
        <f t="shared" si="0"/>
        <v>Outstanding</v>
      </c>
      <c r="Q64" s="13" t="s">
        <v>25</v>
      </c>
    </row>
    <row r="65" spans="1:17" ht="60" customHeight="1" x14ac:dyDescent="0.35">
      <c r="A65" s="11" t="s">
        <v>438</v>
      </c>
      <c r="B65" s="2" t="s">
        <v>450</v>
      </c>
      <c r="C65" s="1" t="s">
        <v>451</v>
      </c>
      <c r="D65" s="3" t="s">
        <v>20</v>
      </c>
      <c r="E65" s="3" t="s">
        <v>52</v>
      </c>
      <c r="F65" s="4" t="s">
        <v>22</v>
      </c>
      <c r="G65" s="4" t="s">
        <v>23</v>
      </c>
      <c r="H65" s="4" t="s">
        <v>24</v>
      </c>
      <c r="I65" s="4" t="s">
        <v>25</v>
      </c>
      <c r="J65" s="5" t="s">
        <v>25</v>
      </c>
      <c r="K65" s="5" t="s">
        <v>452</v>
      </c>
      <c r="L65" s="5" t="s">
        <v>453</v>
      </c>
      <c r="M65" s="5" t="s">
        <v>454</v>
      </c>
      <c r="N65" s="5" t="s">
        <v>444</v>
      </c>
      <c r="O65" s="5"/>
      <c r="P65" s="4" t="str">
        <f t="shared" si="0"/>
        <v>Outstanding</v>
      </c>
      <c r="Q65" s="13" t="s">
        <v>25</v>
      </c>
    </row>
    <row r="66" spans="1:17" ht="60" customHeight="1" x14ac:dyDescent="0.35">
      <c r="A66" s="11" t="s">
        <v>455</v>
      </c>
      <c r="B66" s="2" t="s">
        <v>456</v>
      </c>
      <c r="C66" s="1" t="s">
        <v>457</v>
      </c>
      <c r="D66" s="3" t="s">
        <v>20</v>
      </c>
      <c r="E66" s="3" t="s">
        <v>52</v>
      </c>
      <c r="F66" s="4" t="s">
        <v>22</v>
      </c>
      <c r="G66" s="4" t="s">
        <v>23</v>
      </c>
      <c r="H66" s="4" t="s">
        <v>24</v>
      </c>
      <c r="I66" s="4" t="s">
        <v>25</v>
      </c>
      <c r="J66" s="5" t="s">
        <v>25</v>
      </c>
      <c r="K66" s="5" t="s">
        <v>458</v>
      </c>
      <c r="L66" s="5" t="s">
        <v>459</v>
      </c>
      <c r="M66" s="5" t="s">
        <v>460</v>
      </c>
      <c r="N66" s="5" t="s">
        <v>461</v>
      </c>
      <c r="O66" s="5"/>
      <c r="P66" s="4" t="str">
        <f t="shared" si="0"/>
        <v>Outstanding</v>
      </c>
      <c r="Q66" s="13" t="s">
        <v>25</v>
      </c>
    </row>
    <row r="67" spans="1:17" ht="60" customHeight="1" x14ac:dyDescent="0.35">
      <c r="A67" s="11" t="s">
        <v>455</v>
      </c>
      <c r="B67" s="2" t="s">
        <v>462</v>
      </c>
      <c r="C67" s="1" t="s">
        <v>463</v>
      </c>
      <c r="D67" s="3" t="s">
        <v>20</v>
      </c>
      <c r="E67" s="3" t="s">
        <v>52</v>
      </c>
      <c r="F67" s="4" t="s">
        <v>22</v>
      </c>
      <c r="G67" s="4" t="s">
        <v>23</v>
      </c>
      <c r="H67" s="4" t="s">
        <v>24</v>
      </c>
      <c r="I67" s="4" t="s">
        <v>25</v>
      </c>
      <c r="J67" s="5" t="s">
        <v>25</v>
      </c>
      <c r="K67" s="5" t="s">
        <v>464</v>
      </c>
      <c r="L67" s="5" t="s">
        <v>465</v>
      </c>
      <c r="M67" s="5" t="s">
        <v>466</v>
      </c>
      <c r="N67" s="5" t="s">
        <v>467</v>
      </c>
      <c r="O67" s="5"/>
      <c r="P67" s="4" t="str">
        <f t="shared" si="0"/>
        <v>Outstanding</v>
      </c>
      <c r="Q67" s="13" t="s">
        <v>25</v>
      </c>
    </row>
    <row r="68" spans="1:17" ht="60" customHeight="1" x14ac:dyDescent="0.35">
      <c r="A68" s="11" t="s">
        <v>455</v>
      </c>
      <c r="B68" s="2" t="s">
        <v>468</v>
      </c>
      <c r="C68" s="1" t="s">
        <v>469</v>
      </c>
      <c r="D68" s="3" t="s">
        <v>20</v>
      </c>
      <c r="E68" s="3" t="s">
        <v>52</v>
      </c>
      <c r="F68" s="4" t="s">
        <v>22</v>
      </c>
      <c r="G68" s="4" t="s">
        <v>23</v>
      </c>
      <c r="H68" s="4" t="s">
        <v>24</v>
      </c>
      <c r="I68" s="4" t="s">
        <v>25</v>
      </c>
      <c r="J68" s="5" t="s">
        <v>25</v>
      </c>
      <c r="K68" s="5" t="s">
        <v>470</v>
      </c>
      <c r="L68" s="5" t="s">
        <v>471</v>
      </c>
      <c r="M68" s="5" t="s">
        <v>472</v>
      </c>
      <c r="N68" s="5" t="s">
        <v>473</v>
      </c>
      <c r="O68" s="5"/>
      <c r="P68" s="4" t="str">
        <f t="shared" si="0"/>
        <v>Outstanding</v>
      </c>
      <c r="Q68" s="13" t="s">
        <v>25</v>
      </c>
    </row>
    <row r="69" spans="1:17" ht="60" customHeight="1" x14ac:dyDescent="0.35">
      <c r="A69" s="11" t="s">
        <v>455</v>
      </c>
      <c r="B69" s="2" t="s">
        <v>474</v>
      </c>
      <c r="C69" s="1" t="s">
        <v>475</v>
      </c>
      <c r="D69" s="3" t="s">
        <v>20</v>
      </c>
      <c r="E69" s="3" t="s">
        <v>52</v>
      </c>
      <c r="F69" s="4" t="s">
        <v>22</v>
      </c>
      <c r="G69" s="4" t="s">
        <v>23</v>
      </c>
      <c r="H69" s="4" t="s">
        <v>24</v>
      </c>
      <c r="I69" s="4" t="s">
        <v>25</v>
      </c>
      <c r="J69" s="5" t="s">
        <v>25</v>
      </c>
      <c r="K69" s="5" t="s">
        <v>476</v>
      </c>
      <c r="L69" s="5" t="s">
        <v>477</v>
      </c>
      <c r="M69" s="5" t="s">
        <v>478</v>
      </c>
      <c r="N69" s="5" t="s">
        <v>479</v>
      </c>
      <c r="O69" s="5"/>
      <c r="P69" s="4" t="str">
        <f t="shared" si="0"/>
        <v>Outstanding</v>
      </c>
      <c r="Q69" s="13" t="s">
        <v>25</v>
      </c>
    </row>
    <row r="70" spans="1:17" ht="60" customHeight="1" x14ac:dyDescent="0.35">
      <c r="A70" s="11" t="s">
        <v>455</v>
      </c>
      <c r="B70" s="2" t="s">
        <v>480</v>
      </c>
      <c r="C70" s="1" t="s">
        <v>481</v>
      </c>
      <c r="D70" s="3" t="s">
        <v>20</v>
      </c>
      <c r="E70" s="3" t="s">
        <v>52</v>
      </c>
      <c r="F70" s="4" t="s">
        <v>22</v>
      </c>
      <c r="G70" s="4" t="s">
        <v>23</v>
      </c>
      <c r="H70" s="4" t="s">
        <v>24</v>
      </c>
      <c r="I70" s="4" t="s">
        <v>25</v>
      </c>
      <c r="J70" s="5" t="s">
        <v>25</v>
      </c>
      <c r="K70" s="5" t="s">
        <v>482</v>
      </c>
      <c r="L70" s="5" t="s">
        <v>483</v>
      </c>
      <c r="M70" s="5" t="s">
        <v>484</v>
      </c>
      <c r="N70" s="5" t="s">
        <v>479</v>
      </c>
      <c r="O70" s="5"/>
      <c r="P70" s="4" t="str">
        <f t="shared" si="0"/>
        <v>Outstanding</v>
      </c>
      <c r="Q70" s="13" t="s">
        <v>25</v>
      </c>
    </row>
    <row r="71" spans="1:17" ht="60" customHeight="1" x14ac:dyDescent="0.35">
      <c r="A71" s="11" t="s">
        <v>455</v>
      </c>
      <c r="B71" s="2" t="s">
        <v>485</v>
      </c>
      <c r="C71" s="1" t="s">
        <v>486</v>
      </c>
      <c r="D71" s="3" t="s">
        <v>20</v>
      </c>
      <c r="E71" s="3" t="s">
        <v>52</v>
      </c>
      <c r="F71" s="4" t="s">
        <v>22</v>
      </c>
      <c r="G71" s="4" t="s">
        <v>23</v>
      </c>
      <c r="H71" s="4" t="s">
        <v>24</v>
      </c>
      <c r="I71" s="4" t="s">
        <v>25</v>
      </c>
      <c r="J71" s="5" t="s">
        <v>25</v>
      </c>
      <c r="K71" s="5" t="s">
        <v>487</v>
      </c>
      <c r="L71" s="5" t="s">
        <v>488</v>
      </c>
      <c r="M71" s="5" t="s">
        <v>489</v>
      </c>
      <c r="N71" s="5" t="s">
        <v>490</v>
      </c>
      <c r="O71" s="5"/>
      <c r="P71" s="4" t="str">
        <f t="shared" si="0"/>
        <v>Outstanding</v>
      </c>
      <c r="Q71" s="13" t="s">
        <v>25</v>
      </c>
    </row>
    <row r="72" spans="1:17" ht="60" customHeight="1" x14ac:dyDescent="0.35">
      <c r="A72" s="11" t="s">
        <v>455</v>
      </c>
      <c r="B72" s="2" t="s">
        <v>491</v>
      </c>
      <c r="C72" s="1" t="s">
        <v>492</v>
      </c>
      <c r="D72" s="3" t="s">
        <v>20</v>
      </c>
      <c r="E72" s="3" t="s">
        <v>52</v>
      </c>
      <c r="F72" s="4" t="s">
        <v>22</v>
      </c>
      <c r="G72" s="4" t="s">
        <v>23</v>
      </c>
      <c r="H72" s="4" t="s">
        <v>24</v>
      </c>
      <c r="I72" s="4" t="s">
        <v>25</v>
      </c>
      <c r="J72" s="5" t="s">
        <v>25</v>
      </c>
      <c r="K72" s="5" t="s">
        <v>493</v>
      </c>
      <c r="L72" s="5" t="s">
        <v>494</v>
      </c>
      <c r="M72" s="5" t="s">
        <v>495</v>
      </c>
      <c r="N72" s="5" t="s">
        <v>496</v>
      </c>
      <c r="O72" s="5"/>
      <c r="P72" s="4" t="str">
        <f t="shared" si="0"/>
        <v>Outstanding</v>
      </c>
      <c r="Q72" s="13" t="s">
        <v>25</v>
      </c>
    </row>
    <row r="73" spans="1:17" ht="60" customHeight="1" x14ac:dyDescent="0.35">
      <c r="A73" s="11" t="s">
        <v>497</v>
      </c>
      <c r="B73" s="2" t="s">
        <v>498</v>
      </c>
      <c r="C73" s="1" t="s">
        <v>499</v>
      </c>
      <c r="D73" s="3" t="s">
        <v>20</v>
      </c>
      <c r="E73" s="3" t="s">
        <v>52</v>
      </c>
      <c r="F73" s="4" t="s">
        <v>22</v>
      </c>
      <c r="G73" s="4" t="s">
        <v>23</v>
      </c>
      <c r="H73" s="4" t="s">
        <v>24</v>
      </c>
      <c r="I73" s="4" t="s">
        <v>25</v>
      </c>
      <c r="J73" s="5" t="s">
        <v>25</v>
      </c>
      <c r="K73" s="5" t="s">
        <v>500</v>
      </c>
      <c r="L73" s="5" t="s">
        <v>501</v>
      </c>
      <c r="M73" s="5" t="s">
        <v>502</v>
      </c>
      <c r="N73" s="5" t="s">
        <v>503</v>
      </c>
      <c r="O73" s="5"/>
      <c r="P73" s="4" t="str">
        <f t="shared" si="0"/>
        <v>Outstanding</v>
      </c>
      <c r="Q73" s="13" t="s">
        <v>25</v>
      </c>
    </row>
    <row r="74" spans="1:17" ht="60" customHeight="1" x14ac:dyDescent="0.35">
      <c r="A74" s="11" t="s">
        <v>497</v>
      </c>
      <c r="B74" s="2" t="s">
        <v>504</v>
      </c>
      <c r="C74" s="1" t="s">
        <v>505</v>
      </c>
      <c r="D74" s="3" t="s">
        <v>20</v>
      </c>
      <c r="E74" s="3" t="s">
        <v>52</v>
      </c>
      <c r="F74" s="4" t="s">
        <v>22</v>
      </c>
      <c r="G74" s="4" t="s">
        <v>23</v>
      </c>
      <c r="H74" s="4" t="s">
        <v>24</v>
      </c>
      <c r="I74" s="4" t="s">
        <v>25</v>
      </c>
      <c r="J74" s="5" t="s">
        <v>25</v>
      </c>
      <c r="K74" s="5" t="s">
        <v>506</v>
      </c>
      <c r="L74" s="5" t="s">
        <v>507</v>
      </c>
      <c r="M74" s="5" t="s">
        <v>508</v>
      </c>
      <c r="N74" s="5" t="s">
        <v>509</v>
      </c>
      <c r="O74" s="5"/>
      <c r="P74" s="4" t="str">
        <f t="shared" si="0"/>
        <v>Outstanding</v>
      </c>
      <c r="Q74" s="13" t="s">
        <v>25</v>
      </c>
    </row>
    <row r="75" spans="1:17" ht="60" customHeight="1" x14ac:dyDescent="0.35">
      <c r="A75" s="11" t="s">
        <v>497</v>
      </c>
      <c r="B75" s="2" t="s">
        <v>510</v>
      </c>
      <c r="C75" s="1" t="s">
        <v>511</v>
      </c>
      <c r="D75" s="3" t="s">
        <v>20</v>
      </c>
      <c r="E75" s="3" t="s">
        <v>52</v>
      </c>
      <c r="F75" s="4" t="s">
        <v>22</v>
      </c>
      <c r="G75" s="4" t="s">
        <v>23</v>
      </c>
      <c r="H75" s="4" t="s">
        <v>24</v>
      </c>
      <c r="I75" s="4" t="s">
        <v>25</v>
      </c>
      <c r="J75" s="5" t="s">
        <v>25</v>
      </c>
      <c r="K75" s="5" t="s">
        <v>512</v>
      </c>
      <c r="L75" s="5" t="s">
        <v>513</v>
      </c>
      <c r="M75" s="5" t="s">
        <v>514</v>
      </c>
      <c r="N75" s="5" t="s">
        <v>515</v>
      </c>
      <c r="O75" s="5"/>
      <c r="P75" s="4" t="str">
        <f t="shared" si="0"/>
        <v>Outstanding</v>
      </c>
      <c r="Q75" s="13" t="s">
        <v>25</v>
      </c>
    </row>
    <row r="76" spans="1:17" ht="60" customHeight="1" x14ac:dyDescent="0.35">
      <c r="A76" s="11" t="s">
        <v>497</v>
      </c>
      <c r="B76" s="2" t="s">
        <v>516</v>
      </c>
      <c r="C76" s="1" t="s">
        <v>517</v>
      </c>
      <c r="D76" s="3" t="s">
        <v>20</v>
      </c>
      <c r="E76" s="3" t="s">
        <v>52</v>
      </c>
      <c r="F76" s="4" t="s">
        <v>22</v>
      </c>
      <c r="G76" s="4" t="s">
        <v>23</v>
      </c>
      <c r="H76" s="4" t="s">
        <v>24</v>
      </c>
      <c r="I76" s="4" t="s">
        <v>25</v>
      </c>
      <c r="J76" s="5" t="s">
        <v>25</v>
      </c>
      <c r="K76" s="5" t="s">
        <v>518</v>
      </c>
      <c r="L76" s="5" t="s">
        <v>519</v>
      </c>
      <c r="M76" s="5" t="s">
        <v>520</v>
      </c>
      <c r="N76" s="5" t="s">
        <v>521</v>
      </c>
      <c r="O76" s="5"/>
      <c r="P76" s="4" t="str">
        <f t="shared" si="0"/>
        <v>Outstanding</v>
      </c>
      <c r="Q76" s="13" t="s">
        <v>25</v>
      </c>
    </row>
    <row r="77" spans="1:17" ht="60" customHeight="1" x14ac:dyDescent="0.35">
      <c r="A77" s="11" t="s">
        <v>497</v>
      </c>
      <c r="B77" s="2" t="s">
        <v>522</v>
      </c>
      <c r="C77" s="1" t="s">
        <v>523</v>
      </c>
      <c r="D77" s="3" t="s">
        <v>20</v>
      </c>
      <c r="E77" s="3" t="s">
        <v>52</v>
      </c>
      <c r="F77" s="4" t="s">
        <v>22</v>
      </c>
      <c r="G77" s="4" t="s">
        <v>23</v>
      </c>
      <c r="H77" s="4" t="s">
        <v>24</v>
      </c>
      <c r="I77" s="4" t="s">
        <v>25</v>
      </c>
      <c r="J77" s="5" t="s">
        <v>25</v>
      </c>
      <c r="K77" s="5" t="s">
        <v>524</v>
      </c>
      <c r="L77" s="5" t="s">
        <v>525</v>
      </c>
      <c r="M77" s="5" t="s">
        <v>526</v>
      </c>
      <c r="N77" s="5" t="s">
        <v>527</v>
      </c>
      <c r="O77" s="5"/>
      <c r="P77" s="4" t="str">
        <f t="shared" si="0"/>
        <v>Outstanding</v>
      </c>
      <c r="Q77" s="13" t="s">
        <v>25</v>
      </c>
    </row>
    <row r="78" spans="1:17" ht="60" customHeight="1" x14ac:dyDescent="0.35">
      <c r="A78" s="11" t="s">
        <v>528</v>
      </c>
      <c r="B78" s="2" t="s">
        <v>529</v>
      </c>
      <c r="C78" s="1" t="s">
        <v>530</v>
      </c>
      <c r="D78" s="3" t="s">
        <v>20</v>
      </c>
      <c r="E78" s="3" t="s">
        <v>94</v>
      </c>
      <c r="F78" s="4" t="s">
        <v>22</v>
      </c>
      <c r="G78" s="4" t="s">
        <v>23</v>
      </c>
      <c r="H78" s="4" t="s">
        <v>24</v>
      </c>
      <c r="I78" s="4" t="s">
        <v>25</v>
      </c>
      <c r="J78" s="5" t="s">
        <v>25</v>
      </c>
      <c r="K78" s="5" t="s">
        <v>531</v>
      </c>
      <c r="L78" s="5" t="s">
        <v>532</v>
      </c>
      <c r="M78" s="5" t="s">
        <v>533</v>
      </c>
      <c r="N78" s="5" t="s">
        <v>534</v>
      </c>
      <c r="O78" s="5" t="s">
        <v>535</v>
      </c>
      <c r="P78" s="4" t="str">
        <f t="shared" si="0"/>
        <v>Outstanding</v>
      </c>
      <c r="Q78" s="13" t="s">
        <v>25</v>
      </c>
    </row>
    <row r="79" spans="1:17" ht="60" customHeight="1" x14ac:dyDescent="0.35">
      <c r="A79" s="11" t="s">
        <v>536</v>
      </c>
      <c r="B79" s="2" t="s">
        <v>537</v>
      </c>
      <c r="C79" s="1" t="s">
        <v>538</v>
      </c>
      <c r="D79" s="3" t="s">
        <v>20</v>
      </c>
      <c r="E79" s="3" t="s">
        <v>21</v>
      </c>
      <c r="F79" s="4" t="s">
        <v>22</v>
      </c>
      <c r="G79" s="4" t="s">
        <v>23</v>
      </c>
      <c r="H79" s="4" t="s">
        <v>24</v>
      </c>
      <c r="I79" s="4" t="s">
        <v>25</v>
      </c>
      <c r="J79" s="5" t="s">
        <v>25</v>
      </c>
      <c r="K79" s="5" t="s">
        <v>539</v>
      </c>
      <c r="L79" s="5" t="s">
        <v>540</v>
      </c>
      <c r="M79" s="5" t="s">
        <v>541</v>
      </c>
      <c r="N79" s="5" t="s">
        <v>542</v>
      </c>
      <c r="O79" s="5" t="s">
        <v>543</v>
      </c>
      <c r="P79" s="4" t="str">
        <f t="shared" si="0"/>
        <v>Outstanding</v>
      </c>
      <c r="Q79" s="13" t="s">
        <v>25</v>
      </c>
    </row>
    <row r="80" spans="1:17" ht="60" customHeight="1" x14ac:dyDescent="0.35">
      <c r="A80" s="11" t="s">
        <v>536</v>
      </c>
      <c r="B80" s="2" t="s">
        <v>544</v>
      </c>
      <c r="C80" s="1" t="s">
        <v>545</v>
      </c>
      <c r="D80" s="3" t="s">
        <v>20</v>
      </c>
      <c r="E80" s="3" t="s">
        <v>21</v>
      </c>
      <c r="F80" s="4" t="s">
        <v>22</v>
      </c>
      <c r="G80" s="4" t="s">
        <v>23</v>
      </c>
      <c r="H80" s="4" t="s">
        <v>24</v>
      </c>
      <c r="I80" s="4" t="s">
        <v>25</v>
      </c>
      <c r="J80" s="5" t="s">
        <v>25</v>
      </c>
      <c r="K80" s="5" t="s">
        <v>546</v>
      </c>
      <c r="L80" s="5" t="s">
        <v>547</v>
      </c>
      <c r="M80" s="5" t="s">
        <v>548</v>
      </c>
      <c r="N80" s="5" t="s">
        <v>549</v>
      </c>
      <c r="O80" s="5" t="s">
        <v>550</v>
      </c>
      <c r="P80" s="4" t="str">
        <f t="shared" si="0"/>
        <v>Outstanding</v>
      </c>
      <c r="Q80" s="13" t="s">
        <v>25</v>
      </c>
    </row>
    <row r="81" spans="1:17" ht="60" customHeight="1" x14ac:dyDescent="0.35">
      <c r="A81" s="12" t="s">
        <v>551</v>
      </c>
      <c r="B81" s="6" t="s">
        <v>552</v>
      </c>
      <c r="C81" s="7" t="s">
        <v>553</v>
      </c>
      <c r="D81" s="8" t="s">
        <v>20</v>
      </c>
      <c r="E81" s="8" t="s">
        <v>94</v>
      </c>
      <c r="F81" s="9" t="s">
        <v>22</v>
      </c>
      <c r="G81" s="9" t="s">
        <v>23</v>
      </c>
      <c r="H81" s="9" t="s">
        <v>24</v>
      </c>
      <c r="I81" s="9" t="s">
        <v>25</v>
      </c>
      <c r="J81" s="10" t="s">
        <v>25</v>
      </c>
      <c r="K81" s="10" t="s">
        <v>554</v>
      </c>
      <c r="L81" s="10" t="s">
        <v>555</v>
      </c>
      <c r="M81" s="10" t="s">
        <v>556</v>
      </c>
      <c r="N81" s="10" t="s">
        <v>557</v>
      </c>
      <c r="O81" s="10" t="s">
        <v>558</v>
      </c>
      <c r="P81" s="9" t="str">
        <f t="shared" si="0"/>
        <v>Outstanding</v>
      </c>
      <c r="Q81" s="14" t="s">
        <v>25</v>
      </c>
    </row>
    <row r="85" spans="1:17" ht="32" customHeight="1" x14ac:dyDescent="0.35">
      <c r="A85" s="106" t="s">
        <v>559</v>
      </c>
      <c r="B85" s="106"/>
      <c r="C85" s="106"/>
      <c r="D85" s="106"/>
    </row>
  </sheetData>
  <mergeCells count="1">
    <mergeCell ref="A85:D85"/>
  </mergeCells>
  <conditionalFormatting sqref="F2:F81">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81">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81">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81" xr:uid="{00000000-0002-0000-0200-000000000000}">
      <formula1>"Must,Should,Could,Won't,Unassigned"</formula1>
    </dataValidation>
    <dataValidation type="list" showErrorMessage="1" errorTitle="Invalid Value" error="Please select a value from the list: Low, Medium, High, Unassessed." sqref="G2:G81" xr:uid="{00000000-0002-0000-0200-000001000000}">
      <formula1>"Low,Medium,High,Unassessed"</formula1>
    </dataValidation>
    <dataValidation type="list" showErrorMessage="1" errorTitle="Invalid Value" error="Please select a value from the list: Phase1, Phase2, Phase3, Phase4, Phase5, Pending." sqref="H2:H8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81" xr:uid="{00000000-0002-0000-0200-000003000000}">
      <formula1>"Implemented,Testing,Failed,Compensated,Risk Accepted,N/A"</formula1>
    </dataValidation>
  </dataValidations>
  <hyperlinks>
    <hyperlink ref="A8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694</v>
      </c>
      <c r="C2" s="123" t="s">
        <v>694</v>
      </c>
      <c r="D2" s="123" t="s">
        <v>694</v>
      </c>
      <c r="E2" s="123" t="s">
        <v>694</v>
      </c>
      <c r="F2" s="123" t="s">
        <v>694</v>
      </c>
      <c r="G2" s="123" t="s">
        <v>694</v>
      </c>
      <c r="H2" s="127" t="s">
        <v>695</v>
      </c>
      <c r="I2" s="127" t="s">
        <v>695</v>
      </c>
      <c r="J2" s="127" t="s">
        <v>695</v>
      </c>
      <c r="K2" s="127" t="s">
        <v>695</v>
      </c>
      <c r="L2" s="127" t="s">
        <v>695</v>
      </c>
      <c r="M2" s="126" t="s">
        <v>696</v>
      </c>
      <c r="N2" s="126" t="s">
        <v>696</v>
      </c>
      <c r="O2" s="128" t="s">
        <v>697</v>
      </c>
      <c r="P2" s="128" t="s">
        <v>697</v>
      </c>
      <c r="Q2" s="124" t="s">
        <v>15</v>
      </c>
      <c r="R2" s="124" t="s">
        <v>15</v>
      </c>
      <c r="S2" s="124" t="s">
        <v>15</v>
      </c>
      <c r="T2" s="125" t="s">
        <v>698</v>
      </c>
    </row>
    <row r="3" spans="2:20" ht="35" customHeight="1" x14ac:dyDescent="0.35">
      <c r="B3" s="70" t="s">
        <v>699</v>
      </c>
      <c r="C3" s="70" t="s">
        <v>700</v>
      </c>
      <c r="D3" s="70" t="s">
        <v>701</v>
      </c>
      <c r="E3" s="70" t="s">
        <v>702</v>
      </c>
      <c r="F3" s="70" t="s">
        <v>703</v>
      </c>
      <c r="G3" s="70" t="s">
        <v>11</v>
      </c>
      <c r="H3" s="71" t="s">
        <v>704</v>
      </c>
      <c r="I3" s="71" t="s">
        <v>705</v>
      </c>
      <c r="J3" s="71" t="s">
        <v>706</v>
      </c>
      <c r="K3" s="71" t="s">
        <v>707</v>
      </c>
      <c r="L3" s="71" t="s">
        <v>638</v>
      </c>
      <c r="M3" s="72" t="s">
        <v>708</v>
      </c>
      <c r="N3" s="72" t="s">
        <v>709</v>
      </c>
      <c r="O3" s="73" t="s">
        <v>710</v>
      </c>
      <c r="P3" s="73" t="s">
        <v>711</v>
      </c>
      <c r="Q3" s="74" t="s">
        <v>15</v>
      </c>
      <c r="R3" s="74" t="s">
        <v>712</v>
      </c>
      <c r="S3" s="74" t="s">
        <v>713</v>
      </c>
      <c r="T3" s="75" t="s">
        <v>714</v>
      </c>
    </row>
    <row r="4" spans="2:20" ht="60" customHeight="1" x14ac:dyDescent="0.35">
      <c r="B4" s="76" t="s">
        <v>715</v>
      </c>
      <c r="C4" s="76" t="s">
        <v>716</v>
      </c>
      <c r="D4" s="76" t="s">
        <v>717</v>
      </c>
      <c r="E4" s="76" t="s">
        <v>718</v>
      </c>
      <c r="F4" s="76" t="s">
        <v>719</v>
      </c>
      <c r="G4" s="76" t="s">
        <v>720</v>
      </c>
      <c r="H4" s="76" t="s">
        <v>721</v>
      </c>
      <c r="I4" s="76" t="s">
        <v>722</v>
      </c>
      <c r="J4" s="76" t="s">
        <v>723</v>
      </c>
      <c r="K4" s="76" t="s">
        <v>724</v>
      </c>
      <c r="L4" s="76" t="s">
        <v>725</v>
      </c>
      <c r="M4" s="76" t="s">
        <v>726</v>
      </c>
      <c r="N4" s="76" t="s">
        <v>727</v>
      </c>
      <c r="O4" s="76" t="s">
        <v>728</v>
      </c>
      <c r="P4" s="76" t="s">
        <v>729</v>
      </c>
      <c r="Q4" s="76" t="s">
        <v>730</v>
      </c>
      <c r="R4" s="76" t="s">
        <v>731</v>
      </c>
      <c r="S4" s="76" t="s">
        <v>732</v>
      </c>
      <c r="T4" s="76" t="s">
        <v>733</v>
      </c>
    </row>
    <row r="5" spans="2:20" ht="60" customHeight="1" x14ac:dyDescent="0.35">
      <c r="B5" s="38" t="s">
        <v>734</v>
      </c>
      <c r="C5" s="77"/>
      <c r="D5" s="78"/>
      <c r="E5" s="78" t="s">
        <v>25</v>
      </c>
      <c r="F5" s="78" t="str">
        <f>IF(E5&lt;&gt;"", IFERROR(VLOOKUP(E5, Dashboard!$B46:$F51, 5, FALSE), ""), "")</f>
        <v/>
      </c>
      <c r="G5" s="79"/>
      <c r="H5" s="66"/>
      <c r="I5" s="66"/>
      <c r="J5" s="79"/>
      <c r="K5" s="79"/>
      <c r="L5" s="40"/>
      <c r="M5" s="40"/>
      <c r="N5" s="79"/>
      <c r="O5" s="79"/>
      <c r="P5" s="40"/>
      <c r="Q5" s="40" t="s">
        <v>25</v>
      </c>
      <c r="R5" s="79"/>
      <c r="S5" s="66"/>
      <c r="T5" s="79"/>
    </row>
    <row r="6" spans="2:20" ht="60" customHeight="1" x14ac:dyDescent="0.35">
      <c r="B6" s="38" t="s">
        <v>735</v>
      </c>
      <c r="C6" s="77"/>
      <c r="D6" s="78"/>
      <c r="E6" s="78" t="s">
        <v>25</v>
      </c>
      <c r="F6" s="78" t="str">
        <f>IF(E6&lt;&gt;"", IFERROR(VLOOKUP(E6, Dashboard!$B46:$F51, 5, FALSE), ""), "")</f>
        <v/>
      </c>
      <c r="G6" s="79"/>
      <c r="H6" s="66"/>
      <c r="I6" s="66"/>
      <c r="J6" s="79"/>
      <c r="K6" s="79"/>
      <c r="L6" s="40"/>
      <c r="M6" s="40"/>
      <c r="N6" s="79"/>
      <c r="O6" s="79"/>
      <c r="P6" s="40"/>
      <c r="Q6" s="40" t="s">
        <v>25</v>
      </c>
      <c r="R6" s="79"/>
      <c r="S6" s="66"/>
      <c r="T6" s="79"/>
    </row>
    <row r="7" spans="2:20" ht="60" customHeight="1" x14ac:dyDescent="0.35">
      <c r="B7" s="38" t="s">
        <v>736</v>
      </c>
      <c r="C7" s="77"/>
      <c r="D7" s="78"/>
      <c r="E7" s="78" t="s">
        <v>25</v>
      </c>
      <c r="F7" s="78" t="str">
        <f>IF(E7&lt;&gt;"", IFERROR(VLOOKUP(E7, Dashboard!$B46:$F51, 5, FALSE), ""), "")</f>
        <v/>
      </c>
      <c r="G7" s="79"/>
      <c r="H7" s="66"/>
      <c r="I7" s="66"/>
      <c r="J7" s="79"/>
      <c r="K7" s="79"/>
      <c r="L7" s="40"/>
      <c r="M7" s="40"/>
      <c r="N7" s="79"/>
      <c r="O7" s="79"/>
      <c r="P7" s="40"/>
      <c r="Q7" s="40" t="s">
        <v>25</v>
      </c>
      <c r="R7" s="79"/>
      <c r="S7" s="66"/>
      <c r="T7" s="79"/>
    </row>
    <row r="8" spans="2:20" ht="60" customHeight="1" x14ac:dyDescent="0.35">
      <c r="B8" s="38" t="s">
        <v>737</v>
      </c>
      <c r="C8" s="77"/>
      <c r="D8" s="78"/>
      <c r="E8" s="78" t="s">
        <v>25</v>
      </c>
      <c r="F8" s="78" t="str">
        <f>IF(E8&lt;&gt;"", IFERROR(VLOOKUP(E8, Dashboard!$B46:$F51, 5, FALSE), ""), "")</f>
        <v/>
      </c>
      <c r="G8" s="79"/>
      <c r="H8" s="66"/>
      <c r="I8" s="66"/>
      <c r="J8" s="79"/>
      <c r="K8" s="79"/>
      <c r="L8" s="40"/>
      <c r="M8" s="40"/>
      <c r="N8" s="79"/>
      <c r="O8" s="79"/>
      <c r="P8" s="40"/>
      <c r="Q8" s="40" t="s">
        <v>25</v>
      </c>
      <c r="R8" s="79"/>
      <c r="S8" s="66"/>
      <c r="T8" s="79"/>
    </row>
    <row r="9" spans="2:20" ht="60" customHeight="1" x14ac:dyDescent="0.35">
      <c r="B9" s="38" t="s">
        <v>738</v>
      </c>
      <c r="C9" s="77"/>
      <c r="D9" s="78"/>
      <c r="E9" s="78" t="s">
        <v>25</v>
      </c>
      <c r="F9" s="78" t="str">
        <f>IF(E9&lt;&gt;"", IFERROR(VLOOKUP(E9, Dashboard!$B46:$F51, 5, FALSE), ""), "")</f>
        <v/>
      </c>
      <c r="G9" s="79"/>
      <c r="H9" s="66"/>
      <c r="I9" s="66"/>
      <c r="J9" s="79"/>
      <c r="K9" s="79"/>
      <c r="L9" s="40"/>
      <c r="M9" s="40"/>
      <c r="N9" s="79"/>
      <c r="O9" s="79"/>
      <c r="P9" s="40"/>
      <c r="Q9" s="40" t="s">
        <v>25</v>
      </c>
      <c r="R9" s="79"/>
      <c r="S9" s="66"/>
      <c r="T9" s="79"/>
    </row>
    <row r="10" spans="2:20" ht="60" customHeight="1" x14ac:dyDescent="0.35">
      <c r="B10" s="38" t="s">
        <v>739</v>
      </c>
      <c r="C10" s="77"/>
      <c r="D10" s="78"/>
      <c r="E10" s="78" t="s">
        <v>25</v>
      </c>
      <c r="F10" s="78" t="str">
        <f>IF(E10&lt;&gt;"", IFERROR(VLOOKUP(E10, Dashboard!$B46:$F51, 5, FALSE), ""), "")</f>
        <v/>
      </c>
      <c r="G10" s="79"/>
      <c r="H10" s="66"/>
      <c r="I10" s="66"/>
      <c r="J10" s="79"/>
      <c r="K10" s="79"/>
      <c r="L10" s="40"/>
      <c r="M10" s="40"/>
      <c r="N10" s="79"/>
      <c r="O10" s="79"/>
      <c r="P10" s="40"/>
      <c r="Q10" s="40" t="s">
        <v>25</v>
      </c>
      <c r="R10" s="79"/>
      <c r="S10" s="66"/>
      <c r="T10" s="79"/>
    </row>
    <row r="11" spans="2:20" ht="60" customHeight="1" x14ac:dyDescent="0.35">
      <c r="B11" s="38" t="s">
        <v>740</v>
      </c>
      <c r="C11" s="77"/>
      <c r="D11" s="78"/>
      <c r="E11" s="78" t="s">
        <v>25</v>
      </c>
      <c r="F11" s="78" t="str">
        <f>IF(E11&lt;&gt;"", IFERROR(VLOOKUP(E11, Dashboard!$B46:$F51, 5, FALSE), ""), "")</f>
        <v/>
      </c>
      <c r="G11" s="79"/>
      <c r="H11" s="66"/>
      <c r="I11" s="66"/>
      <c r="J11" s="79"/>
      <c r="K11" s="79"/>
      <c r="L11" s="40"/>
      <c r="M11" s="40"/>
      <c r="N11" s="79"/>
      <c r="O11" s="79"/>
      <c r="P11" s="40"/>
      <c r="Q11" s="40" t="s">
        <v>25</v>
      </c>
      <c r="R11" s="79"/>
      <c r="S11" s="66"/>
      <c r="T11" s="79"/>
    </row>
    <row r="12" spans="2:20" ht="60" customHeight="1" x14ac:dyDescent="0.35">
      <c r="B12" s="38" t="s">
        <v>741</v>
      </c>
      <c r="C12" s="77"/>
      <c r="D12" s="78"/>
      <c r="E12" s="78" t="s">
        <v>25</v>
      </c>
      <c r="F12" s="78" t="str">
        <f>IF(E12&lt;&gt;"", IFERROR(VLOOKUP(E12, Dashboard!$B46:$F51, 5, FALSE), ""), "")</f>
        <v/>
      </c>
      <c r="G12" s="79"/>
      <c r="H12" s="66"/>
      <c r="I12" s="66"/>
      <c r="J12" s="79"/>
      <c r="K12" s="79"/>
      <c r="L12" s="40"/>
      <c r="M12" s="40"/>
      <c r="N12" s="79"/>
      <c r="O12" s="79"/>
      <c r="P12" s="40"/>
      <c r="Q12" s="40" t="s">
        <v>25</v>
      </c>
      <c r="R12" s="79"/>
      <c r="S12" s="66"/>
      <c r="T12" s="79"/>
    </row>
    <row r="13" spans="2:20" ht="60" customHeight="1" x14ac:dyDescent="0.35">
      <c r="B13" s="38" t="s">
        <v>742</v>
      </c>
      <c r="C13" s="77"/>
      <c r="D13" s="78"/>
      <c r="E13" s="78" t="s">
        <v>25</v>
      </c>
      <c r="F13" s="78" t="str">
        <f>IF(E13&lt;&gt;"", IFERROR(VLOOKUP(E13, Dashboard!$B46:$F51, 5, FALSE), ""), "")</f>
        <v/>
      </c>
      <c r="G13" s="79"/>
      <c r="H13" s="66"/>
      <c r="I13" s="66"/>
      <c r="J13" s="79"/>
      <c r="K13" s="79"/>
      <c r="L13" s="40"/>
      <c r="M13" s="40"/>
      <c r="N13" s="79"/>
      <c r="O13" s="79"/>
      <c r="P13" s="40"/>
      <c r="Q13" s="40" t="s">
        <v>25</v>
      </c>
      <c r="R13" s="79"/>
      <c r="S13" s="66"/>
      <c r="T13" s="79"/>
    </row>
    <row r="14" spans="2:20" ht="60" customHeight="1" x14ac:dyDescent="0.35">
      <c r="B14" s="38" t="s">
        <v>743</v>
      </c>
      <c r="C14" s="77"/>
      <c r="D14" s="78"/>
      <c r="E14" s="78" t="s">
        <v>25</v>
      </c>
      <c r="F14" s="78" t="str">
        <f>IF(E14&lt;&gt;"", IFERROR(VLOOKUP(E14, Dashboard!$B46:$F51, 5, FALSE), ""), "")</f>
        <v/>
      </c>
      <c r="G14" s="79"/>
      <c r="H14" s="66"/>
      <c r="I14" s="66"/>
      <c r="J14" s="79"/>
      <c r="K14" s="79"/>
      <c r="L14" s="40"/>
      <c r="M14" s="40"/>
      <c r="N14" s="79"/>
      <c r="O14" s="79"/>
      <c r="P14" s="40"/>
      <c r="Q14" s="40" t="s">
        <v>25</v>
      </c>
      <c r="R14" s="79"/>
      <c r="S14" s="66"/>
      <c r="T14" s="79"/>
    </row>
    <row r="15" spans="2:20" ht="60" customHeight="1" x14ac:dyDescent="0.35">
      <c r="B15" s="38" t="s">
        <v>744</v>
      </c>
      <c r="C15" s="77"/>
      <c r="D15" s="78"/>
      <c r="E15" s="78" t="s">
        <v>25</v>
      </c>
      <c r="F15" s="78" t="str">
        <f>IF(E15&lt;&gt;"", IFERROR(VLOOKUP(E15, Dashboard!$B46:$F51, 5, FALSE), ""), "")</f>
        <v/>
      </c>
      <c r="G15" s="79"/>
      <c r="H15" s="66"/>
      <c r="I15" s="66"/>
      <c r="J15" s="79"/>
      <c r="K15" s="79"/>
      <c r="L15" s="40"/>
      <c r="M15" s="40"/>
      <c r="N15" s="79"/>
      <c r="O15" s="79"/>
      <c r="P15" s="40"/>
      <c r="Q15" s="40" t="s">
        <v>25</v>
      </c>
      <c r="R15" s="79"/>
      <c r="S15" s="66"/>
      <c r="T15" s="79"/>
    </row>
    <row r="16" spans="2:20" ht="60" customHeight="1" x14ac:dyDescent="0.35">
      <c r="B16" s="38" t="s">
        <v>745</v>
      </c>
      <c r="C16" s="77"/>
      <c r="D16" s="78"/>
      <c r="E16" s="78" t="s">
        <v>25</v>
      </c>
      <c r="F16" s="78" t="str">
        <f>IF(E16&lt;&gt;"", IFERROR(VLOOKUP(E16, Dashboard!$B46:$F51, 5, FALSE), ""), "")</f>
        <v/>
      </c>
      <c r="G16" s="79"/>
      <c r="H16" s="66"/>
      <c r="I16" s="66"/>
      <c r="J16" s="79"/>
      <c r="K16" s="79"/>
      <c r="L16" s="40"/>
      <c r="M16" s="40"/>
      <c r="N16" s="79"/>
      <c r="O16" s="79"/>
      <c r="P16" s="40"/>
      <c r="Q16" s="40" t="s">
        <v>25</v>
      </c>
      <c r="R16" s="79"/>
      <c r="S16" s="66"/>
      <c r="T16" s="79"/>
    </row>
    <row r="17" spans="2:20" ht="60" customHeight="1" x14ac:dyDescent="0.35">
      <c r="B17" s="38" t="s">
        <v>746</v>
      </c>
      <c r="C17" s="77"/>
      <c r="D17" s="78"/>
      <c r="E17" s="78" t="s">
        <v>25</v>
      </c>
      <c r="F17" s="78" t="str">
        <f>IF(E17&lt;&gt;"", IFERROR(VLOOKUP(E17, Dashboard!$B46:$F51, 5, FALSE), ""), "")</f>
        <v/>
      </c>
      <c r="G17" s="79"/>
      <c r="H17" s="66"/>
      <c r="I17" s="66"/>
      <c r="J17" s="79"/>
      <c r="K17" s="79"/>
      <c r="L17" s="40"/>
      <c r="M17" s="40"/>
      <c r="N17" s="79"/>
      <c r="O17" s="79"/>
      <c r="P17" s="40"/>
      <c r="Q17" s="40" t="s">
        <v>25</v>
      </c>
      <c r="R17" s="79"/>
      <c r="S17" s="66"/>
      <c r="T17" s="79"/>
    </row>
    <row r="18" spans="2:20" ht="60" customHeight="1" x14ac:dyDescent="0.35">
      <c r="B18" s="38" t="s">
        <v>747</v>
      </c>
      <c r="C18" s="77"/>
      <c r="D18" s="78"/>
      <c r="E18" s="78" t="s">
        <v>25</v>
      </c>
      <c r="F18" s="78" t="str">
        <f>IF(E18&lt;&gt;"", IFERROR(VLOOKUP(E18, Dashboard!$B46:$F51, 5, FALSE), ""), "")</f>
        <v/>
      </c>
      <c r="G18" s="79"/>
      <c r="H18" s="66"/>
      <c r="I18" s="66"/>
      <c r="J18" s="79"/>
      <c r="K18" s="79"/>
      <c r="L18" s="40"/>
      <c r="M18" s="40"/>
      <c r="N18" s="79"/>
      <c r="O18" s="79"/>
      <c r="P18" s="40"/>
      <c r="Q18" s="40" t="s">
        <v>25</v>
      </c>
      <c r="R18" s="79"/>
      <c r="S18" s="66"/>
      <c r="T18" s="79"/>
    </row>
    <row r="19" spans="2:20" ht="60" customHeight="1" x14ac:dyDescent="0.35">
      <c r="B19" s="38" t="s">
        <v>748</v>
      </c>
      <c r="C19" s="77"/>
      <c r="D19" s="78"/>
      <c r="E19" s="78" t="s">
        <v>25</v>
      </c>
      <c r="F19" s="78" t="str">
        <f>IF(E19&lt;&gt;"", IFERROR(VLOOKUP(E19, Dashboard!$B46:$F51, 5, FALSE), ""), "")</f>
        <v/>
      </c>
      <c r="G19" s="79"/>
      <c r="H19" s="66"/>
      <c r="I19" s="66"/>
      <c r="J19" s="79"/>
      <c r="K19" s="79"/>
      <c r="L19" s="40"/>
      <c r="M19" s="40"/>
      <c r="N19" s="79"/>
      <c r="O19" s="79"/>
      <c r="P19" s="40"/>
      <c r="Q19" s="40" t="s">
        <v>25</v>
      </c>
      <c r="R19" s="79"/>
      <c r="S19" s="66"/>
      <c r="T19" s="79"/>
    </row>
    <row r="20" spans="2:20" ht="60" customHeight="1" x14ac:dyDescent="0.35">
      <c r="B20" s="38" t="s">
        <v>749</v>
      </c>
      <c r="C20" s="77"/>
      <c r="D20" s="78"/>
      <c r="E20" s="78" t="s">
        <v>25</v>
      </c>
      <c r="F20" s="78" t="str">
        <f>IF(E20&lt;&gt;"", IFERROR(VLOOKUP(E20, Dashboard!$B46:$F51, 5, FALSE), ""), "")</f>
        <v/>
      </c>
      <c r="G20" s="79"/>
      <c r="H20" s="66"/>
      <c r="I20" s="66"/>
      <c r="J20" s="79"/>
      <c r="K20" s="79"/>
      <c r="L20" s="40"/>
      <c r="M20" s="40"/>
      <c r="N20" s="79"/>
      <c r="O20" s="79"/>
      <c r="P20" s="40"/>
      <c r="Q20" s="40" t="s">
        <v>25</v>
      </c>
      <c r="R20" s="79"/>
      <c r="S20" s="66"/>
      <c r="T20" s="79"/>
    </row>
    <row r="21" spans="2:20" ht="60" customHeight="1" x14ac:dyDescent="0.35">
      <c r="B21" s="38" t="s">
        <v>750</v>
      </c>
      <c r="C21" s="77"/>
      <c r="D21" s="78"/>
      <c r="E21" s="78" t="s">
        <v>25</v>
      </c>
      <c r="F21" s="78" t="str">
        <f>IF(E21&lt;&gt;"", IFERROR(VLOOKUP(E21, Dashboard!$B46:$F51, 5, FALSE), ""), "")</f>
        <v/>
      </c>
      <c r="G21" s="79"/>
      <c r="H21" s="66"/>
      <c r="I21" s="66"/>
      <c r="J21" s="79"/>
      <c r="K21" s="79"/>
      <c r="L21" s="40"/>
      <c r="M21" s="40"/>
      <c r="N21" s="79"/>
      <c r="O21" s="79"/>
      <c r="P21" s="40"/>
      <c r="Q21" s="40" t="s">
        <v>25</v>
      </c>
      <c r="R21" s="79"/>
      <c r="S21" s="66"/>
      <c r="T21" s="79"/>
    </row>
    <row r="22" spans="2:20" ht="60" customHeight="1" x14ac:dyDescent="0.35">
      <c r="B22" s="38" t="s">
        <v>751</v>
      </c>
      <c r="C22" s="77"/>
      <c r="D22" s="78"/>
      <c r="E22" s="78" t="s">
        <v>25</v>
      </c>
      <c r="F22" s="78" t="str">
        <f>IF(E22&lt;&gt;"", IFERROR(VLOOKUP(E22, Dashboard!$B46:$F51, 5, FALSE), ""), "")</f>
        <v/>
      </c>
      <c r="G22" s="79"/>
      <c r="H22" s="66"/>
      <c r="I22" s="66"/>
      <c r="J22" s="79"/>
      <c r="K22" s="79"/>
      <c r="L22" s="40"/>
      <c r="M22" s="40"/>
      <c r="N22" s="79"/>
      <c r="O22" s="79"/>
      <c r="P22" s="40"/>
      <c r="Q22" s="40" t="s">
        <v>25</v>
      </c>
      <c r="R22" s="79"/>
      <c r="S22" s="66"/>
      <c r="T22" s="79"/>
    </row>
    <row r="23" spans="2:20" ht="60" customHeight="1" x14ac:dyDescent="0.35">
      <c r="B23" s="38" t="s">
        <v>752</v>
      </c>
      <c r="C23" s="77"/>
      <c r="D23" s="78"/>
      <c r="E23" s="78" t="s">
        <v>25</v>
      </c>
      <c r="F23" s="78" t="str">
        <f>IF(E23&lt;&gt;"", IFERROR(VLOOKUP(E23, Dashboard!$B46:$F51, 5, FALSE), ""), "")</f>
        <v/>
      </c>
      <c r="G23" s="79"/>
      <c r="H23" s="66"/>
      <c r="I23" s="66"/>
      <c r="J23" s="79"/>
      <c r="K23" s="79"/>
      <c r="L23" s="40"/>
      <c r="M23" s="40"/>
      <c r="N23" s="79"/>
      <c r="O23" s="79"/>
      <c r="P23" s="40"/>
      <c r="Q23" s="40" t="s">
        <v>25</v>
      </c>
      <c r="R23" s="79"/>
      <c r="S23" s="66"/>
      <c r="T23" s="79"/>
    </row>
    <row r="24" spans="2:20" ht="60" customHeight="1" x14ac:dyDescent="0.35">
      <c r="B24" s="38" t="s">
        <v>753</v>
      </c>
      <c r="C24" s="77"/>
      <c r="D24" s="78"/>
      <c r="E24" s="78" t="s">
        <v>25</v>
      </c>
      <c r="F24" s="78" t="str">
        <f>IF(E24&lt;&gt;"", IFERROR(VLOOKUP(E24, Dashboard!$B46:$F51, 5, FALSE), ""), "")</f>
        <v/>
      </c>
      <c r="G24" s="79"/>
      <c r="H24" s="66"/>
      <c r="I24" s="66"/>
      <c r="J24" s="79"/>
      <c r="K24" s="79"/>
      <c r="L24" s="40"/>
      <c r="M24" s="40"/>
      <c r="N24" s="79"/>
      <c r="O24" s="79"/>
      <c r="P24" s="40"/>
      <c r="Q24" s="40" t="s">
        <v>25</v>
      </c>
      <c r="R24" s="79"/>
      <c r="S24" s="66"/>
      <c r="T24" s="79"/>
    </row>
    <row r="25" spans="2:20" ht="60" customHeight="1" x14ac:dyDescent="0.35">
      <c r="B25" s="38" t="s">
        <v>754</v>
      </c>
      <c r="C25" s="77"/>
      <c r="D25" s="78"/>
      <c r="E25" s="78" t="s">
        <v>25</v>
      </c>
      <c r="F25" s="78" t="str">
        <f>IF(E25&lt;&gt;"", IFERROR(VLOOKUP(E25, Dashboard!$B46:$F51, 5, FALSE), ""), "")</f>
        <v/>
      </c>
      <c r="G25" s="79"/>
      <c r="H25" s="66"/>
      <c r="I25" s="66"/>
      <c r="J25" s="79"/>
      <c r="K25" s="79"/>
      <c r="L25" s="40"/>
      <c r="M25" s="40"/>
      <c r="N25" s="79"/>
      <c r="O25" s="79"/>
      <c r="P25" s="40"/>
      <c r="Q25" s="40" t="s">
        <v>25</v>
      </c>
      <c r="R25" s="79"/>
      <c r="S25" s="66"/>
      <c r="T25" s="79"/>
    </row>
    <row r="26" spans="2:20" ht="60" customHeight="1" x14ac:dyDescent="0.35">
      <c r="B26" s="38" t="s">
        <v>755</v>
      </c>
      <c r="C26" s="77"/>
      <c r="D26" s="78"/>
      <c r="E26" s="78" t="s">
        <v>25</v>
      </c>
      <c r="F26" s="78" t="str">
        <f>IF(E26&lt;&gt;"", IFERROR(VLOOKUP(E26, Dashboard!$B46:$F51, 5, FALSE), ""), "")</f>
        <v/>
      </c>
      <c r="G26" s="79"/>
      <c r="H26" s="66"/>
      <c r="I26" s="66"/>
      <c r="J26" s="79"/>
      <c r="K26" s="79"/>
      <c r="L26" s="40"/>
      <c r="M26" s="40"/>
      <c r="N26" s="79"/>
      <c r="O26" s="79"/>
      <c r="P26" s="40"/>
      <c r="Q26" s="40" t="s">
        <v>25</v>
      </c>
      <c r="R26" s="79"/>
      <c r="S26" s="66"/>
      <c r="T26" s="79"/>
    </row>
    <row r="27" spans="2:20" ht="60" customHeight="1" x14ac:dyDescent="0.35">
      <c r="B27" s="38" t="s">
        <v>756</v>
      </c>
      <c r="C27" s="77"/>
      <c r="D27" s="78"/>
      <c r="E27" s="78" t="s">
        <v>25</v>
      </c>
      <c r="F27" s="78" t="str">
        <f>IF(E27&lt;&gt;"", IFERROR(VLOOKUP(E27, Dashboard!$B46:$F51, 5, FALSE), ""), "")</f>
        <v/>
      </c>
      <c r="G27" s="79"/>
      <c r="H27" s="66"/>
      <c r="I27" s="66"/>
      <c r="J27" s="79"/>
      <c r="K27" s="79"/>
      <c r="L27" s="40"/>
      <c r="M27" s="40"/>
      <c r="N27" s="79"/>
      <c r="O27" s="79"/>
      <c r="P27" s="40"/>
      <c r="Q27" s="40" t="s">
        <v>25</v>
      </c>
      <c r="R27" s="79"/>
      <c r="S27" s="66"/>
      <c r="T27" s="79"/>
    </row>
    <row r="28" spans="2:20" ht="60" customHeight="1" x14ac:dyDescent="0.35">
      <c r="B28" s="38" t="s">
        <v>757</v>
      </c>
      <c r="C28" s="77"/>
      <c r="D28" s="78"/>
      <c r="E28" s="78" t="s">
        <v>25</v>
      </c>
      <c r="F28" s="78" t="str">
        <f>IF(E28&lt;&gt;"", IFERROR(VLOOKUP(E28, Dashboard!$B46:$F51, 5, FALSE), ""), "")</f>
        <v/>
      </c>
      <c r="G28" s="79"/>
      <c r="H28" s="66"/>
      <c r="I28" s="66"/>
      <c r="J28" s="79"/>
      <c r="K28" s="79"/>
      <c r="L28" s="40"/>
      <c r="M28" s="40"/>
      <c r="N28" s="79"/>
      <c r="O28" s="79"/>
      <c r="P28" s="40"/>
      <c r="Q28" s="40" t="s">
        <v>25</v>
      </c>
      <c r="R28" s="79"/>
      <c r="S28" s="66"/>
      <c r="T28" s="79"/>
    </row>
    <row r="29" spans="2:20" ht="60" customHeight="1" x14ac:dyDescent="0.35">
      <c r="B29" s="38" t="s">
        <v>758</v>
      </c>
      <c r="C29" s="77"/>
      <c r="D29" s="78"/>
      <c r="E29" s="78" t="s">
        <v>25</v>
      </c>
      <c r="F29" s="78" t="str">
        <f>IF(E29&lt;&gt;"", IFERROR(VLOOKUP(E29, Dashboard!$B46:$F51, 5, FALSE), ""), "")</f>
        <v/>
      </c>
      <c r="G29" s="79"/>
      <c r="H29" s="66"/>
      <c r="I29" s="66"/>
      <c r="J29" s="79"/>
      <c r="K29" s="79"/>
      <c r="L29" s="40"/>
      <c r="M29" s="40"/>
      <c r="N29" s="79"/>
      <c r="O29" s="79"/>
      <c r="P29" s="40"/>
      <c r="Q29" s="40" t="s">
        <v>25</v>
      </c>
      <c r="R29" s="79"/>
      <c r="S29" s="66"/>
      <c r="T29" s="79"/>
    </row>
    <row r="30" spans="2:20" ht="60" customHeight="1" x14ac:dyDescent="0.35">
      <c r="B30" s="38" t="s">
        <v>759</v>
      </c>
      <c r="C30" s="77"/>
      <c r="D30" s="78"/>
      <c r="E30" s="78" t="s">
        <v>25</v>
      </c>
      <c r="F30" s="78" t="str">
        <f>IF(E30&lt;&gt;"", IFERROR(VLOOKUP(E30, Dashboard!$B46:$F51, 5, FALSE), ""), "")</f>
        <v/>
      </c>
      <c r="G30" s="79"/>
      <c r="H30" s="66"/>
      <c r="I30" s="66"/>
      <c r="J30" s="79"/>
      <c r="K30" s="79"/>
      <c r="L30" s="40"/>
      <c r="M30" s="40"/>
      <c r="N30" s="79"/>
      <c r="O30" s="79"/>
      <c r="P30" s="40"/>
      <c r="Q30" s="40" t="s">
        <v>25</v>
      </c>
      <c r="R30" s="79"/>
      <c r="S30" s="66"/>
      <c r="T30" s="79"/>
    </row>
    <row r="31" spans="2:20" ht="60" customHeight="1" x14ac:dyDescent="0.35">
      <c r="B31" s="38" t="s">
        <v>760</v>
      </c>
      <c r="C31" s="77"/>
      <c r="D31" s="78"/>
      <c r="E31" s="78" t="s">
        <v>25</v>
      </c>
      <c r="F31" s="78" t="str">
        <f>IF(E31&lt;&gt;"", IFERROR(VLOOKUP(E31, Dashboard!$B46:$F51, 5, FALSE), ""), "")</f>
        <v/>
      </c>
      <c r="G31" s="79"/>
      <c r="H31" s="66"/>
      <c r="I31" s="66"/>
      <c r="J31" s="79"/>
      <c r="K31" s="79"/>
      <c r="L31" s="40"/>
      <c r="M31" s="40"/>
      <c r="N31" s="79"/>
      <c r="O31" s="79"/>
      <c r="P31" s="40"/>
      <c r="Q31" s="40" t="s">
        <v>25</v>
      </c>
      <c r="R31" s="79"/>
      <c r="S31" s="66"/>
      <c r="T31" s="79"/>
    </row>
    <row r="32" spans="2:20" ht="60" customHeight="1" x14ac:dyDescent="0.35">
      <c r="B32" s="38" t="s">
        <v>761</v>
      </c>
      <c r="C32" s="77"/>
      <c r="D32" s="78"/>
      <c r="E32" s="78" t="s">
        <v>25</v>
      </c>
      <c r="F32" s="78" t="str">
        <f>IF(E32&lt;&gt;"", IFERROR(VLOOKUP(E32, Dashboard!$B46:$F51, 5, FALSE), ""), "")</f>
        <v/>
      </c>
      <c r="G32" s="79"/>
      <c r="H32" s="66"/>
      <c r="I32" s="66"/>
      <c r="J32" s="79"/>
      <c r="K32" s="79"/>
      <c r="L32" s="40"/>
      <c r="M32" s="40"/>
      <c r="N32" s="79"/>
      <c r="O32" s="79"/>
      <c r="P32" s="40"/>
      <c r="Q32" s="40" t="s">
        <v>25</v>
      </c>
      <c r="R32" s="79"/>
      <c r="S32" s="66"/>
      <c r="T32" s="79"/>
    </row>
    <row r="33" spans="2:20" ht="60" customHeight="1" x14ac:dyDescent="0.35">
      <c r="B33" s="38" t="s">
        <v>762</v>
      </c>
      <c r="C33" s="77"/>
      <c r="D33" s="78"/>
      <c r="E33" s="78" t="s">
        <v>25</v>
      </c>
      <c r="F33" s="78" t="str">
        <f>IF(E33&lt;&gt;"", IFERROR(VLOOKUP(E33, Dashboard!$B46:$F51, 5, FALSE), ""), "")</f>
        <v/>
      </c>
      <c r="G33" s="79"/>
      <c r="H33" s="66"/>
      <c r="I33" s="66"/>
      <c r="J33" s="79"/>
      <c r="K33" s="79"/>
      <c r="L33" s="40"/>
      <c r="M33" s="40"/>
      <c r="N33" s="79"/>
      <c r="O33" s="79"/>
      <c r="P33" s="40"/>
      <c r="Q33" s="40" t="s">
        <v>25</v>
      </c>
      <c r="R33" s="79"/>
      <c r="S33" s="66"/>
      <c r="T33" s="79"/>
    </row>
    <row r="34" spans="2:20" ht="60" customHeight="1" x14ac:dyDescent="0.35">
      <c r="B34" s="38" t="s">
        <v>763</v>
      </c>
      <c r="C34" s="77"/>
      <c r="D34" s="78"/>
      <c r="E34" s="78" t="s">
        <v>25</v>
      </c>
      <c r="F34" s="78" t="str">
        <f>IF(E34&lt;&gt;"", IFERROR(VLOOKUP(E34, Dashboard!$B46:$F51, 5, FALSE), ""), "")</f>
        <v/>
      </c>
      <c r="G34" s="79"/>
      <c r="H34" s="66"/>
      <c r="I34" s="66"/>
      <c r="J34" s="79"/>
      <c r="K34" s="79"/>
      <c r="L34" s="40"/>
      <c r="M34" s="40"/>
      <c r="N34" s="79"/>
      <c r="O34" s="79"/>
      <c r="P34" s="40"/>
      <c r="Q34" s="40" t="s">
        <v>25</v>
      </c>
      <c r="R34" s="79"/>
      <c r="S34" s="66"/>
      <c r="T34" s="79"/>
    </row>
    <row r="35" spans="2:20" ht="60" customHeight="1" x14ac:dyDescent="0.35">
      <c r="B35" s="38" t="s">
        <v>764</v>
      </c>
      <c r="C35" s="77"/>
      <c r="D35" s="78"/>
      <c r="E35" s="78" t="s">
        <v>25</v>
      </c>
      <c r="F35" s="78" t="str">
        <f>IF(E35&lt;&gt;"", IFERROR(VLOOKUP(E35, Dashboard!$B46:$F51, 5, FALSE), ""), "")</f>
        <v/>
      </c>
      <c r="G35" s="79"/>
      <c r="H35" s="66"/>
      <c r="I35" s="66"/>
      <c r="J35" s="79"/>
      <c r="K35" s="79"/>
      <c r="L35" s="40"/>
      <c r="M35" s="40"/>
      <c r="N35" s="79"/>
      <c r="O35" s="79"/>
      <c r="P35" s="40"/>
      <c r="Q35" s="40" t="s">
        <v>25</v>
      </c>
      <c r="R35" s="79"/>
      <c r="S35" s="66"/>
      <c r="T35" s="79"/>
    </row>
    <row r="36" spans="2:20" ht="60" customHeight="1" x14ac:dyDescent="0.35">
      <c r="B36" s="38" t="s">
        <v>765</v>
      </c>
      <c r="C36" s="77"/>
      <c r="D36" s="78"/>
      <c r="E36" s="78" t="s">
        <v>25</v>
      </c>
      <c r="F36" s="78" t="str">
        <f>IF(E36&lt;&gt;"", IFERROR(VLOOKUP(E36, Dashboard!$B46:$F51, 5, FALSE), ""), "")</f>
        <v/>
      </c>
      <c r="G36" s="79"/>
      <c r="H36" s="66"/>
      <c r="I36" s="66"/>
      <c r="J36" s="79"/>
      <c r="K36" s="79"/>
      <c r="L36" s="40"/>
      <c r="M36" s="40"/>
      <c r="N36" s="79"/>
      <c r="O36" s="79"/>
      <c r="P36" s="40"/>
      <c r="Q36" s="40" t="s">
        <v>25</v>
      </c>
      <c r="R36" s="79"/>
      <c r="S36" s="66"/>
      <c r="T36" s="79"/>
    </row>
    <row r="37" spans="2:20" ht="60" customHeight="1" x14ac:dyDescent="0.35">
      <c r="B37" s="38" t="s">
        <v>766</v>
      </c>
      <c r="C37" s="77"/>
      <c r="D37" s="78"/>
      <c r="E37" s="78" t="s">
        <v>25</v>
      </c>
      <c r="F37" s="78" t="str">
        <f>IF(E37&lt;&gt;"", IFERROR(VLOOKUP(E37, Dashboard!$B46:$F51, 5, FALSE), ""), "")</f>
        <v/>
      </c>
      <c r="G37" s="79"/>
      <c r="H37" s="66"/>
      <c r="I37" s="66"/>
      <c r="J37" s="79"/>
      <c r="K37" s="79"/>
      <c r="L37" s="40"/>
      <c r="M37" s="40"/>
      <c r="N37" s="79"/>
      <c r="O37" s="79"/>
      <c r="P37" s="40"/>
      <c r="Q37" s="40" t="s">
        <v>25</v>
      </c>
      <c r="R37" s="79"/>
      <c r="S37" s="66"/>
      <c r="T37" s="79"/>
    </row>
    <row r="38" spans="2:20" ht="60" customHeight="1" x14ac:dyDescent="0.35">
      <c r="B38" s="38" t="s">
        <v>767</v>
      </c>
      <c r="C38" s="77"/>
      <c r="D38" s="78"/>
      <c r="E38" s="78" t="s">
        <v>25</v>
      </c>
      <c r="F38" s="78" t="str">
        <f>IF(E38&lt;&gt;"", IFERROR(VLOOKUP(E38, Dashboard!$B46:$F51, 5, FALSE), ""), "")</f>
        <v/>
      </c>
      <c r="G38" s="79"/>
      <c r="H38" s="66"/>
      <c r="I38" s="66"/>
      <c r="J38" s="79"/>
      <c r="K38" s="79"/>
      <c r="L38" s="40"/>
      <c r="M38" s="40"/>
      <c r="N38" s="79"/>
      <c r="O38" s="79"/>
      <c r="P38" s="40"/>
      <c r="Q38" s="40" t="s">
        <v>25</v>
      </c>
      <c r="R38" s="79"/>
      <c r="S38" s="66"/>
      <c r="T38" s="79"/>
    </row>
    <row r="39" spans="2:20" ht="60" customHeight="1" x14ac:dyDescent="0.35">
      <c r="B39" s="38" t="s">
        <v>768</v>
      </c>
      <c r="C39" s="77"/>
      <c r="D39" s="78"/>
      <c r="E39" s="78" t="s">
        <v>25</v>
      </c>
      <c r="F39" s="78" t="str">
        <f>IF(E39&lt;&gt;"", IFERROR(VLOOKUP(E39, Dashboard!$B46:$F51, 5, FALSE), ""), "")</f>
        <v/>
      </c>
      <c r="G39" s="79"/>
      <c r="H39" s="66"/>
      <c r="I39" s="66"/>
      <c r="J39" s="79"/>
      <c r="K39" s="79"/>
      <c r="L39" s="40"/>
      <c r="M39" s="40"/>
      <c r="N39" s="79"/>
      <c r="O39" s="79"/>
      <c r="P39" s="40"/>
      <c r="Q39" s="40" t="s">
        <v>25</v>
      </c>
      <c r="R39" s="79"/>
      <c r="S39" s="66"/>
      <c r="T39" s="79"/>
    </row>
    <row r="40" spans="2:20" ht="60" customHeight="1" x14ac:dyDescent="0.35">
      <c r="B40" s="38" t="s">
        <v>769</v>
      </c>
      <c r="C40" s="77"/>
      <c r="D40" s="78"/>
      <c r="E40" s="78" t="s">
        <v>25</v>
      </c>
      <c r="F40" s="78" t="str">
        <f>IF(E40&lt;&gt;"", IFERROR(VLOOKUP(E40, Dashboard!$B46:$F51, 5, FALSE), ""), "")</f>
        <v/>
      </c>
      <c r="G40" s="79"/>
      <c r="H40" s="66"/>
      <c r="I40" s="66"/>
      <c r="J40" s="79"/>
      <c r="K40" s="79"/>
      <c r="L40" s="40"/>
      <c r="M40" s="40"/>
      <c r="N40" s="79"/>
      <c r="O40" s="79"/>
      <c r="P40" s="40"/>
      <c r="Q40" s="40" t="s">
        <v>25</v>
      </c>
      <c r="R40" s="79"/>
      <c r="S40" s="66"/>
      <c r="T40" s="79"/>
    </row>
    <row r="41" spans="2:20" ht="60" customHeight="1" x14ac:dyDescent="0.35">
      <c r="B41" s="38" t="s">
        <v>770</v>
      </c>
      <c r="C41" s="77"/>
      <c r="D41" s="78"/>
      <c r="E41" s="78" t="s">
        <v>25</v>
      </c>
      <c r="F41" s="78" t="str">
        <f>IF(E41&lt;&gt;"", IFERROR(VLOOKUP(E41, Dashboard!$B46:$F51, 5, FALSE), ""), "")</f>
        <v/>
      </c>
      <c r="G41" s="79"/>
      <c r="H41" s="66"/>
      <c r="I41" s="66"/>
      <c r="J41" s="79"/>
      <c r="K41" s="79"/>
      <c r="L41" s="40"/>
      <c r="M41" s="40"/>
      <c r="N41" s="79"/>
      <c r="O41" s="79"/>
      <c r="P41" s="40"/>
      <c r="Q41" s="40" t="s">
        <v>25</v>
      </c>
      <c r="R41" s="79"/>
      <c r="S41" s="66"/>
      <c r="T41" s="79"/>
    </row>
    <row r="42" spans="2:20" ht="60" customHeight="1" x14ac:dyDescent="0.35">
      <c r="B42" s="38" t="s">
        <v>771</v>
      </c>
      <c r="C42" s="77"/>
      <c r="D42" s="78"/>
      <c r="E42" s="78" t="s">
        <v>25</v>
      </c>
      <c r="F42" s="78" t="str">
        <f>IF(E42&lt;&gt;"", IFERROR(VLOOKUP(E42, Dashboard!$B46:$F51, 5, FALSE), ""), "")</f>
        <v/>
      </c>
      <c r="G42" s="79"/>
      <c r="H42" s="66"/>
      <c r="I42" s="66"/>
      <c r="J42" s="79"/>
      <c r="K42" s="79"/>
      <c r="L42" s="40"/>
      <c r="M42" s="40"/>
      <c r="N42" s="79"/>
      <c r="O42" s="79"/>
      <c r="P42" s="40"/>
      <c r="Q42" s="40" t="s">
        <v>25</v>
      </c>
      <c r="R42" s="79"/>
      <c r="S42" s="66"/>
      <c r="T42" s="79"/>
    </row>
    <row r="43" spans="2:20" ht="60" customHeight="1" x14ac:dyDescent="0.35">
      <c r="B43" s="38" t="s">
        <v>772</v>
      </c>
      <c r="C43" s="77"/>
      <c r="D43" s="78"/>
      <c r="E43" s="78" t="s">
        <v>25</v>
      </c>
      <c r="F43" s="78" t="str">
        <f>IF(E43&lt;&gt;"", IFERROR(VLOOKUP(E43, Dashboard!$B46:$F51, 5, FALSE), ""), "")</f>
        <v/>
      </c>
      <c r="G43" s="79"/>
      <c r="H43" s="66"/>
      <c r="I43" s="66"/>
      <c r="J43" s="79"/>
      <c r="K43" s="79"/>
      <c r="L43" s="40"/>
      <c r="M43" s="40"/>
      <c r="N43" s="79"/>
      <c r="O43" s="79"/>
      <c r="P43" s="40"/>
      <c r="Q43" s="40" t="s">
        <v>25</v>
      </c>
      <c r="R43" s="79"/>
      <c r="S43" s="66"/>
      <c r="T43" s="79"/>
    </row>
    <row r="44" spans="2:20" ht="60" customHeight="1" x14ac:dyDescent="0.35">
      <c r="B44" s="38" t="s">
        <v>773</v>
      </c>
      <c r="C44" s="77"/>
      <c r="D44" s="78"/>
      <c r="E44" s="78" t="s">
        <v>25</v>
      </c>
      <c r="F44" s="78" t="str">
        <f>IF(E44&lt;&gt;"", IFERROR(VLOOKUP(E44, Dashboard!$B46:$F51, 5, FALSE), ""), "")</f>
        <v/>
      </c>
      <c r="G44" s="79"/>
      <c r="H44" s="66"/>
      <c r="I44" s="66"/>
      <c r="J44" s="79"/>
      <c r="K44" s="79"/>
      <c r="L44" s="40"/>
      <c r="M44" s="40"/>
      <c r="N44" s="79"/>
      <c r="O44" s="79"/>
      <c r="P44" s="40"/>
      <c r="Q44" s="40" t="s">
        <v>25</v>
      </c>
      <c r="R44" s="79"/>
      <c r="S44" s="66"/>
      <c r="T44" s="79"/>
    </row>
    <row r="45" spans="2:20" ht="60" customHeight="1" x14ac:dyDescent="0.35">
      <c r="B45" s="38" t="s">
        <v>774</v>
      </c>
      <c r="C45" s="77"/>
      <c r="D45" s="78"/>
      <c r="E45" s="78" t="s">
        <v>25</v>
      </c>
      <c r="F45" s="78" t="str">
        <f>IF(E45&lt;&gt;"", IFERROR(VLOOKUP(E45, Dashboard!$B46:$F51, 5, FALSE), ""), "")</f>
        <v/>
      </c>
      <c r="G45" s="79"/>
      <c r="H45" s="66"/>
      <c r="I45" s="66"/>
      <c r="J45" s="79"/>
      <c r="K45" s="79"/>
      <c r="L45" s="40"/>
      <c r="M45" s="40"/>
      <c r="N45" s="79"/>
      <c r="O45" s="79"/>
      <c r="P45" s="40"/>
      <c r="Q45" s="40" t="s">
        <v>25</v>
      </c>
      <c r="R45" s="79"/>
      <c r="S45" s="66"/>
      <c r="T45" s="79"/>
    </row>
    <row r="46" spans="2:20" ht="60" customHeight="1" x14ac:dyDescent="0.35">
      <c r="B46" s="38" t="s">
        <v>775</v>
      </c>
      <c r="C46" s="77"/>
      <c r="D46" s="78"/>
      <c r="E46" s="78" t="s">
        <v>25</v>
      </c>
      <c r="F46" s="78" t="str">
        <f>IF(E46&lt;&gt;"", IFERROR(VLOOKUP(E46, Dashboard!$B46:$F51, 5, FALSE), ""), "")</f>
        <v/>
      </c>
      <c r="G46" s="79"/>
      <c r="H46" s="66"/>
      <c r="I46" s="66"/>
      <c r="J46" s="79"/>
      <c r="K46" s="79"/>
      <c r="L46" s="40"/>
      <c r="M46" s="40"/>
      <c r="N46" s="79"/>
      <c r="O46" s="79"/>
      <c r="P46" s="40"/>
      <c r="Q46" s="40" t="s">
        <v>25</v>
      </c>
      <c r="R46" s="79"/>
      <c r="S46" s="66"/>
      <c r="T46" s="79"/>
    </row>
    <row r="47" spans="2:20" ht="60" customHeight="1" x14ac:dyDescent="0.35">
      <c r="B47" s="38" t="s">
        <v>776</v>
      </c>
      <c r="C47" s="77"/>
      <c r="D47" s="78"/>
      <c r="E47" s="78" t="s">
        <v>25</v>
      </c>
      <c r="F47" s="78" t="str">
        <f>IF(E47&lt;&gt;"", IFERROR(VLOOKUP(E47, Dashboard!$B46:$F51, 5, FALSE), ""), "")</f>
        <v/>
      </c>
      <c r="G47" s="79"/>
      <c r="H47" s="66"/>
      <c r="I47" s="66"/>
      <c r="J47" s="79"/>
      <c r="K47" s="79"/>
      <c r="L47" s="40"/>
      <c r="M47" s="40"/>
      <c r="N47" s="79"/>
      <c r="O47" s="79"/>
      <c r="P47" s="40"/>
      <c r="Q47" s="40" t="s">
        <v>25</v>
      </c>
      <c r="R47" s="79"/>
      <c r="S47" s="66"/>
      <c r="T47" s="79"/>
    </row>
    <row r="48" spans="2:20" ht="60" customHeight="1" x14ac:dyDescent="0.35">
      <c r="B48" s="38" t="s">
        <v>777</v>
      </c>
      <c r="C48" s="77"/>
      <c r="D48" s="78"/>
      <c r="E48" s="78" t="s">
        <v>25</v>
      </c>
      <c r="F48" s="78" t="str">
        <f>IF(E48&lt;&gt;"", IFERROR(VLOOKUP(E48, Dashboard!$B46:$F51, 5, FALSE), ""), "")</f>
        <v/>
      </c>
      <c r="G48" s="79"/>
      <c r="H48" s="66"/>
      <c r="I48" s="66"/>
      <c r="J48" s="79"/>
      <c r="K48" s="79"/>
      <c r="L48" s="40"/>
      <c r="M48" s="40"/>
      <c r="N48" s="79"/>
      <c r="O48" s="79"/>
      <c r="P48" s="40"/>
      <c r="Q48" s="40" t="s">
        <v>25</v>
      </c>
      <c r="R48" s="79"/>
      <c r="S48" s="66"/>
      <c r="T48" s="79"/>
    </row>
    <row r="49" spans="2:20" ht="60" customHeight="1" x14ac:dyDescent="0.35">
      <c r="B49" s="38" t="s">
        <v>778</v>
      </c>
      <c r="C49" s="77"/>
      <c r="D49" s="78"/>
      <c r="E49" s="78" t="s">
        <v>25</v>
      </c>
      <c r="F49" s="78" t="str">
        <f>IF(E49&lt;&gt;"", IFERROR(VLOOKUP(E49, Dashboard!$B46:$F51, 5, FALSE), ""), "")</f>
        <v/>
      </c>
      <c r="G49" s="79"/>
      <c r="H49" s="66"/>
      <c r="I49" s="66"/>
      <c r="J49" s="79"/>
      <c r="K49" s="79"/>
      <c r="L49" s="40"/>
      <c r="M49" s="40"/>
      <c r="N49" s="79"/>
      <c r="O49" s="79"/>
      <c r="P49" s="40"/>
      <c r="Q49" s="40" t="s">
        <v>25</v>
      </c>
      <c r="R49" s="79"/>
      <c r="S49" s="66"/>
      <c r="T49" s="79"/>
    </row>
    <row r="50" spans="2:20" ht="60" customHeight="1" x14ac:dyDescent="0.35">
      <c r="B50" s="38" t="s">
        <v>779</v>
      </c>
      <c r="C50" s="77"/>
      <c r="D50" s="78"/>
      <c r="E50" s="78" t="s">
        <v>25</v>
      </c>
      <c r="F50" s="78" t="str">
        <f>IF(E50&lt;&gt;"", IFERROR(VLOOKUP(E50, Dashboard!$B46:$F51, 5, FALSE), ""), "")</f>
        <v/>
      </c>
      <c r="G50" s="79"/>
      <c r="H50" s="66"/>
      <c r="I50" s="66"/>
      <c r="J50" s="79"/>
      <c r="K50" s="79"/>
      <c r="L50" s="40"/>
      <c r="M50" s="40"/>
      <c r="N50" s="79"/>
      <c r="O50" s="79"/>
      <c r="P50" s="40"/>
      <c r="Q50" s="40" t="s">
        <v>25</v>
      </c>
      <c r="R50" s="79"/>
      <c r="S50" s="66"/>
      <c r="T50" s="79"/>
    </row>
    <row r="51" spans="2:20" ht="60" customHeight="1" x14ac:dyDescent="0.35">
      <c r="B51" s="38" t="s">
        <v>780</v>
      </c>
      <c r="C51" s="77"/>
      <c r="D51" s="78"/>
      <c r="E51" s="78" t="s">
        <v>25</v>
      </c>
      <c r="F51" s="78" t="str">
        <f>IF(E51&lt;&gt;"", IFERROR(VLOOKUP(E51, Dashboard!$B46:$F51, 5, FALSE), ""), "")</f>
        <v/>
      </c>
      <c r="G51" s="79"/>
      <c r="H51" s="66"/>
      <c r="I51" s="66"/>
      <c r="J51" s="79"/>
      <c r="K51" s="79"/>
      <c r="L51" s="40"/>
      <c r="M51" s="40"/>
      <c r="N51" s="79"/>
      <c r="O51" s="79"/>
      <c r="P51" s="40"/>
      <c r="Q51" s="40" t="s">
        <v>25</v>
      </c>
      <c r="R51" s="79"/>
      <c r="S51" s="66"/>
      <c r="T51" s="79"/>
    </row>
    <row r="52" spans="2:20" ht="60" customHeight="1" x14ac:dyDescent="0.35">
      <c r="B52" s="38" t="s">
        <v>781</v>
      </c>
      <c r="C52" s="77"/>
      <c r="D52" s="78"/>
      <c r="E52" s="78" t="s">
        <v>25</v>
      </c>
      <c r="F52" s="78" t="str">
        <f>IF(E52&lt;&gt;"", IFERROR(VLOOKUP(E52, Dashboard!$B46:$F51, 5, FALSE), ""), "")</f>
        <v/>
      </c>
      <c r="G52" s="79"/>
      <c r="H52" s="66"/>
      <c r="I52" s="66"/>
      <c r="J52" s="79"/>
      <c r="K52" s="79"/>
      <c r="L52" s="40"/>
      <c r="M52" s="40"/>
      <c r="N52" s="79"/>
      <c r="O52" s="79"/>
      <c r="P52" s="40"/>
      <c r="Q52" s="40" t="s">
        <v>25</v>
      </c>
      <c r="R52" s="79"/>
      <c r="S52" s="66"/>
      <c r="T52" s="79"/>
    </row>
    <row r="53" spans="2:20" ht="60" customHeight="1" x14ac:dyDescent="0.35">
      <c r="B53" s="38" t="s">
        <v>782</v>
      </c>
      <c r="C53" s="77"/>
      <c r="D53" s="78"/>
      <c r="E53" s="78" t="s">
        <v>25</v>
      </c>
      <c r="F53" s="78" t="str">
        <f>IF(E53&lt;&gt;"", IFERROR(VLOOKUP(E53, Dashboard!$B46:$F51, 5, FALSE), ""), "")</f>
        <v/>
      </c>
      <c r="G53" s="79"/>
      <c r="H53" s="66"/>
      <c r="I53" s="66"/>
      <c r="J53" s="79"/>
      <c r="K53" s="79"/>
      <c r="L53" s="40"/>
      <c r="M53" s="40"/>
      <c r="N53" s="79"/>
      <c r="O53" s="79"/>
      <c r="P53" s="40"/>
      <c r="Q53" s="40" t="s">
        <v>25</v>
      </c>
      <c r="R53" s="79"/>
      <c r="S53" s="66"/>
      <c r="T53" s="79"/>
    </row>
    <row r="54" spans="2:20" ht="60" customHeight="1" x14ac:dyDescent="0.35">
      <c r="B54" s="38" t="s">
        <v>783</v>
      </c>
      <c r="C54" s="77"/>
      <c r="D54" s="78"/>
      <c r="E54" s="78" t="s">
        <v>25</v>
      </c>
      <c r="F54" s="78" t="str">
        <f>IF(E54&lt;&gt;"", IFERROR(VLOOKUP(E54, Dashboard!$B46:$F51,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559</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784</v>
      </c>
      <c r="B1" s="104" t="s">
        <v>1</v>
      </c>
      <c r="C1" s="104" t="s">
        <v>785</v>
      </c>
      <c r="D1" s="104" t="s">
        <v>11</v>
      </c>
      <c r="E1" s="104" t="s">
        <v>786</v>
      </c>
      <c r="F1" s="104" t="s">
        <v>787</v>
      </c>
      <c r="G1" s="104" t="s">
        <v>788</v>
      </c>
      <c r="H1" s="104" t="s">
        <v>789</v>
      </c>
      <c r="I1" s="104" t="s">
        <v>790</v>
      </c>
      <c r="J1" s="104" t="s">
        <v>791</v>
      </c>
      <c r="K1" s="104" t="s">
        <v>792</v>
      </c>
      <c r="L1" s="104" t="s">
        <v>793</v>
      </c>
      <c r="M1" s="104" t="s">
        <v>794</v>
      </c>
      <c r="N1" s="104" t="s">
        <v>795</v>
      </c>
      <c r="O1" s="104" t="s">
        <v>796</v>
      </c>
      <c r="P1" s="104" t="s">
        <v>797</v>
      </c>
      <c r="Q1" s="104" t="s">
        <v>798</v>
      </c>
      <c r="R1" s="104" t="s">
        <v>799</v>
      </c>
      <c r="S1" s="104" t="s">
        <v>800</v>
      </c>
      <c r="T1" s="104" t="s">
        <v>801</v>
      </c>
      <c r="U1" s="104" t="s">
        <v>802</v>
      </c>
      <c r="V1" s="104" t="s">
        <v>803</v>
      </c>
      <c r="W1" s="104" t="s">
        <v>804</v>
      </c>
      <c r="X1" s="104" t="s">
        <v>805</v>
      </c>
      <c r="Y1" s="104" t="s">
        <v>806</v>
      </c>
      <c r="Z1" s="104" t="s">
        <v>807</v>
      </c>
      <c r="AA1" s="104" t="s">
        <v>808</v>
      </c>
      <c r="AB1" s="104" t="s">
        <v>809</v>
      </c>
      <c r="AC1" s="104" t="s">
        <v>810</v>
      </c>
      <c r="AD1" s="104" t="s">
        <v>811</v>
      </c>
      <c r="AE1" s="104" t="s">
        <v>812</v>
      </c>
      <c r="AF1" s="104" t="s">
        <v>813</v>
      </c>
      <c r="AG1" s="104" t="s">
        <v>814</v>
      </c>
      <c r="AH1" s="104" t="s">
        <v>815</v>
      </c>
      <c r="AI1" s="104" t="s">
        <v>816</v>
      </c>
      <c r="AJ1" s="104" t="s">
        <v>817</v>
      </c>
      <c r="AK1" s="104" t="s">
        <v>818</v>
      </c>
      <c r="AL1" s="104" t="s">
        <v>819</v>
      </c>
      <c r="AM1" s="104" t="s">
        <v>820</v>
      </c>
      <c r="AN1" s="104" t="s">
        <v>821</v>
      </c>
      <c r="AO1" s="104" t="s">
        <v>822</v>
      </c>
      <c r="AP1" s="104" t="s">
        <v>823</v>
      </c>
      <c r="AQ1" s="104" t="s">
        <v>824</v>
      </c>
      <c r="AR1" s="104" t="s">
        <v>825</v>
      </c>
      <c r="AS1" s="104" t="s">
        <v>826</v>
      </c>
      <c r="AT1" s="104" t="s">
        <v>827</v>
      </c>
      <c r="AU1" s="104" t="s">
        <v>828</v>
      </c>
      <c r="AV1" s="104" t="s">
        <v>829</v>
      </c>
      <c r="AW1" s="105" t="s">
        <v>830</v>
      </c>
    </row>
    <row r="2" spans="1:49" ht="60" customHeight="1" outlineLevel="1" x14ac:dyDescent="0.35">
      <c r="A2" s="97" t="s">
        <v>831</v>
      </c>
      <c r="B2" s="80">
        <v>1</v>
      </c>
      <c r="C2" s="82" t="s">
        <v>25</v>
      </c>
      <c r="D2" s="84" t="s">
        <v>832</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831</v>
      </c>
      <c r="B3" s="81" t="s">
        <v>833</v>
      </c>
      <c r="C3" s="83" t="s">
        <v>834</v>
      </c>
      <c r="D3" s="85" t="s">
        <v>835</v>
      </c>
      <c r="E3" s="85" t="s">
        <v>836</v>
      </c>
      <c r="F3" s="86" t="s">
        <v>837</v>
      </c>
      <c r="G3" s="86" t="s">
        <v>838</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831</v>
      </c>
      <c r="B4" s="81" t="s">
        <v>839</v>
      </c>
      <c r="C4" s="83" t="s">
        <v>840</v>
      </c>
      <c r="D4" s="85" t="s">
        <v>841</v>
      </c>
      <c r="E4" s="85" t="s">
        <v>842</v>
      </c>
      <c r="F4" s="86" t="s">
        <v>837</v>
      </c>
      <c r="G4" s="86" t="s">
        <v>843</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831</v>
      </c>
      <c r="B5" s="81" t="s">
        <v>844</v>
      </c>
      <c r="C5" s="83" t="s">
        <v>845</v>
      </c>
      <c r="D5" s="85" t="s">
        <v>846</v>
      </c>
      <c r="E5" s="85" t="s">
        <v>847</v>
      </c>
      <c r="F5" s="86" t="s">
        <v>837</v>
      </c>
      <c r="G5" s="86" t="s">
        <v>848</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831</v>
      </c>
      <c r="B6" s="81" t="s">
        <v>849</v>
      </c>
      <c r="C6" s="83" t="s">
        <v>850</v>
      </c>
      <c r="D6" s="85" t="s">
        <v>851</v>
      </c>
      <c r="E6" s="85" t="s">
        <v>852</v>
      </c>
      <c r="F6" s="86" t="s">
        <v>837</v>
      </c>
      <c r="G6" s="86" t="s">
        <v>838</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831</v>
      </c>
      <c r="B7" s="81" t="s">
        <v>853</v>
      </c>
      <c r="C7" s="83" t="s">
        <v>854</v>
      </c>
      <c r="D7" s="85" t="s">
        <v>855</v>
      </c>
      <c r="E7" s="85" t="s">
        <v>856</v>
      </c>
      <c r="F7" s="86" t="s">
        <v>837</v>
      </c>
      <c r="G7" s="86" t="s">
        <v>848</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857</v>
      </c>
      <c r="B8" s="80">
        <v>2</v>
      </c>
      <c r="C8" s="82" t="s">
        <v>25</v>
      </c>
      <c r="D8" s="84" t="s">
        <v>858</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857</v>
      </c>
      <c r="B9" s="81" t="s">
        <v>859</v>
      </c>
      <c r="C9" s="83" t="s">
        <v>860</v>
      </c>
      <c r="D9" s="85" t="s">
        <v>861</v>
      </c>
      <c r="E9" s="85" t="s">
        <v>862</v>
      </c>
      <c r="F9" s="86" t="s">
        <v>863</v>
      </c>
      <c r="G9" s="86" t="s">
        <v>838</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857</v>
      </c>
      <c r="B10" s="81" t="s">
        <v>366</v>
      </c>
      <c r="C10" s="83" t="s">
        <v>864</v>
      </c>
      <c r="D10" s="85" t="s">
        <v>865</v>
      </c>
      <c r="E10" s="85" t="s">
        <v>866</v>
      </c>
      <c r="F10" s="86" t="s">
        <v>863</v>
      </c>
      <c r="G10" s="86" t="s">
        <v>838</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857</v>
      </c>
      <c r="B11" s="81" t="s">
        <v>372</v>
      </c>
      <c r="C11" s="83" t="s">
        <v>867</v>
      </c>
      <c r="D11" s="85" t="s">
        <v>868</v>
      </c>
      <c r="E11" s="85" t="s">
        <v>869</v>
      </c>
      <c r="F11" s="86" t="s">
        <v>863</v>
      </c>
      <c r="G11" s="86" t="s">
        <v>843</v>
      </c>
      <c r="H11" s="86">
        <v>1</v>
      </c>
      <c r="I11" s="88">
        <f>IF(COUNTIF(J11:AW11,"&lt;&gt;")=0,"",SUMPRODUCT(((Recommendations[ImplStatus]="Implemented")+(Recommendations[ImplStatus]="Compensated"))*ISNUMBER(MATCH(Recommendations[Id],J11:AW11,0)))/COUNTIF(J11:AW11,"&lt;&gt;"))</f>
        <v>0</v>
      </c>
      <c r="J11" s="90" t="s">
        <v>259</v>
      </c>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857</v>
      </c>
      <c r="B12" s="81" t="s">
        <v>379</v>
      </c>
      <c r="C12" s="83" t="s">
        <v>870</v>
      </c>
      <c r="D12" s="85" t="s">
        <v>871</v>
      </c>
      <c r="E12" s="85" t="s">
        <v>872</v>
      </c>
      <c r="F12" s="86" t="s">
        <v>863</v>
      </c>
      <c r="G12" s="86" t="s">
        <v>848</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857</v>
      </c>
      <c r="B13" s="81" t="s">
        <v>873</v>
      </c>
      <c r="C13" s="83" t="s">
        <v>874</v>
      </c>
      <c r="D13" s="85" t="s">
        <v>875</v>
      </c>
      <c r="E13" s="85" t="s">
        <v>876</v>
      </c>
      <c r="F13" s="86" t="s">
        <v>863</v>
      </c>
      <c r="G13" s="86" t="s">
        <v>877</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857</v>
      </c>
      <c r="B14" s="81" t="s">
        <v>878</v>
      </c>
      <c r="C14" s="83" t="s">
        <v>879</v>
      </c>
      <c r="D14" s="85" t="s">
        <v>880</v>
      </c>
      <c r="E14" s="85" t="s">
        <v>881</v>
      </c>
      <c r="F14" s="86" t="s">
        <v>863</v>
      </c>
      <c r="G14" s="86" t="s">
        <v>877</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857</v>
      </c>
      <c r="B15" s="81" t="s">
        <v>882</v>
      </c>
      <c r="C15" s="83" t="s">
        <v>883</v>
      </c>
      <c r="D15" s="85" t="s">
        <v>884</v>
      </c>
      <c r="E15" s="85" t="s">
        <v>885</v>
      </c>
      <c r="F15" s="86" t="s">
        <v>863</v>
      </c>
      <c r="G15" s="86" t="s">
        <v>877</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886</v>
      </c>
      <c r="B16" s="80">
        <v>3</v>
      </c>
      <c r="C16" s="82" t="s">
        <v>25</v>
      </c>
      <c r="D16" s="84" t="s">
        <v>887</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886</v>
      </c>
      <c r="B17" s="81" t="s">
        <v>888</v>
      </c>
      <c r="C17" s="83" t="s">
        <v>889</v>
      </c>
      <c r="D17" s="85" t="s">
        <v>890</v>
      </c>
      <c r="E17" s="85" t="s">
        <v>891</v>
      </c>
      <c r="F17" s="86" t="s">
        <v>892</v>
      </c>
      <c r="G17" s="86" t="s">
        <v>893</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886</v>
      </c>
      <c r="B18" s="81" t="s">
        <v>894</v>
      </c>
      <c r="C18" s="83" t="s">
        <v>895</v>
      </c>
      <c r="D18" s="85" t="s">
        <v>896</v>
      </c>
      <c r="E18" s="85" t="s">
        <v>897</v>
      </c>
      <c r="F18" s="86" t="s">
        <v>892</v>
      </c>
      <c r="G18" s="86" t="s">
        <v>838</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886</v>
      </c>
      <c r="B19" s="81" t="s">
        <v>898</v>
      </c>
      <c r="C19" s="83" t="s">
        <v>899</v>
      </c>
      <c r="D19" s="85" t="s">
        <v>900</v>
      </c>
      <c r="E19" s="85" t="s">
        <v>901</v>
      </c>
      <c r="F19" s="86" t="s">
        <v>892</v>
      </c>
      <c r="G19" s="86" t="s">
        <v>877</v>
      </c>
      <c r="H19" s="86">
        <v>1</v>
      </c>
      <c r="I19" s="88">
        <f>IF(COUNTIF(J19:AW19,"&lt;&gt;")=0,"",SUMPRODUCT(((Recommendations[ImplStatus]="Implemented")+(Recommendations[ImplStatus]="Compensated"))*ISNUMBER(MATCH(Recommendations[Id],J19:AW19,0)))/COUNTIF(J19:AW19,"&lt;&gt;"))</f>
        <v>0</v>
      </c>
      <c r="J19" s="90" t="s">
        <v>100</v>
      </c>
      <c r="K19" s="90" t="s">
        <v>149</v>
      </c>
      <c r="L19" s="90" t="s">
        <v>407</v>
      </c>
      <c r="M19" s="90" t="s">
        <v>439</v>
      </c>
      <c r="N19" s="90" t="s">
        <v>445</v>
      </c>
      <c r="O19" s="90" t="s">
        <v>450</v>
      </c>
      <c r="P19" s="90" t="s">
        <v>456</v>
      </c>
      <c r="Q19" s="90" t="s">
        <v>462</v>
      </c>
      <c r="R19" s="90" t="s">
        <v>468</v>
      </c>
      <c r="S19" s="90" t="s">
        <v>474</v>
      </c>
      <c r="T19" s="90" t="s">
        <v>485</v>
      </c>
      <c r="U19" s="90" t="s">
        <v>516</v>
      </c>
      <c r="V19" s="90" t="s">
        <v>552</v>
      </c>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886</v>
      </c>
      <c r="B20" s="81" t="s">
        <v>498</v>
      </c>
      <c r="C20" s="83" t="s">
        <v>902</v>
      </c>
      <c r="D20" s="85" t="s">
        <v>903</v>
      </c>
      <c r="E20" s="85" t="s">
        <v>904</v>
      </c>
      <c r="F20" s="86" t="s">
        <v>892</v>
      </c>
      <c r="G20" s="86" t="s">
        <v>877</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886</v>
      </c>
      <c r="B21" s="81" t="s">
        <v>504</v>
      </c>
      <c r="C21" s="83" t="s">
        <v>905</v>
      </c>
      <c r="D21" s="85" t="s">
        <v>906</v>
      </c>
      <c r="E21" s="85" t="s">
        <v>907</v>
      </c>
      <c r="F21" s="86" t="s">
        <v>892</v>
      </c>
      <c r="G21" s="86" t="s">
        <v>877</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886</v>
      </c>
      <c r="B22" s="81" t="s">
        <v>510</v>
      </c>
      <c r="C22" s="83" t="s">
        <v>908</v>
      </c>
      <c r="D22" s="85" t="s">
        <v>909</v>
      </c>
      <c r="E22" s="85" t="s">
        <v>910</v>
      </c>
      <c r="F22" s="86" t="s">
        <v>892</v>
      </c>
      <c r="G22" s="86" t="s">
        <v>877</v>
      </c>
      <c r="H22" s="86">
        <v>1</v>
      </c>
      <c r="I22" s="88">
        <f>IF(COUNTIF(J22:AW22,"&lt;&gt;")=0,"",SUMPRODUCT(((Recommendations[ImplStatus]="Implemented")+(Recommendations[ImplStatus]="Compensated"))*ISNUMBER(MATCH(Recommendations[Id],J22:AW22,0)))/COUNTIF(J22:AW22,"&lt;&gt;"))</f>
        <v>0</v>
      </c>
      <c r="J22" s="90" t="s">
        <v>113</v>
      </c>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886</v>
      </c>
      <c r="B23" s="81" t="s">
        <v>516</v>
      </c>
      <c r="C23" s="83" t="s">
        <v>911</v>
      </c>
      <c r="D23" s="85" t="s">
        <v>912</v>
      </c>
      <c r="E23" s="85" t="s">
        <v>913</v>
      </c>
      <c r="F23" s="86" t="s">
        <v>892</v>
      </c>
      <c r="G23" s="86" t="s">
        <v>838</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886</v>
      </c>
      <c r="B24" s="81" t="s">
        <v>522</v>
      </c>
      <c r="C24" s="83" t="s">
        <v>914</v>
      </c>
      <c r="D24" s="85" t="s">
        <v>915</v>
      </c>
      <c r="E24" s="85" t="s">
        <v>916</v>
      </c>
      <c r="F24" s="86" t="s">
        <v>892</v>
      </c>
      <c r="G24" s="86" t="s">
        <v>838</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886</v>
      </c>
      <c r="B25" s="81" t="s">
        <v>917</v>
      </c>
      <c r="C25" s="83" t="s">
        <v>918</v>
      </c>
      <c r="D25" s="85" t="s">
        <v>919</v>
      </c>
      <c r="E25" s="85" t="s">
        <v>920</v>
      </c>
      <c r="F25" s="86" t="s">
        <v>892</v>
      </c>
      <c r="G25" s="86" t="s">
        <v>877</v>
      </c>
      <c r="H25" s="86">
        <v>2</v>
      </c>
      <c r="I25" s="88">
        <f>IF(COUNTIF(J25:AW25,"&lt;&gt;")=0,"",SUMPRODUCT(((Recommendations[ImplStatus]="Implemented")+(Recommendations[ImplStatus]="Compensated"))*ISNUMBER(MATCH(Recommendations[Id],J25:AW25,0)))/COUNTIF(J25:AW25,"&lt;&gt;"))</f>
        <v>0</v>
      </c>
      <c r="J25" s="90" t="s">
        <v>344</v>
      </c>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886</v>
      </c>
      <c r="B26" s="81" t="s">
        <v>921</v>
      </c>
      <c r="C26" s="83" t="s">
        <v>922</v>
      </c>
      <c r="D26" s="85" t="s">
        <v>923</v>
      </c>
      <c r="E26" s="85" t="s">
        <v>924</v>
      </c>
      <c r="F26" s="86" t="s">
        <v>892</v>
      </c>
      <c r="G26" s="86" t="s">
        <v>877</v>
      </c>
      <c r="H26" s="86">
        <v>2</v>
      </c>
      <c r="I26" s="88">
        <f>IF(COUNTIF(J26:AW26,"&lt;&gt;")=0,"",SUMPRODUCT(((Recommendations[ImplStatus]="Implemented")+(Recommendations[ImplStatus]="Compensated"))*ISNUMBER(MATCH(Recommendations[Id],J26:AW26,0)))/COUNTIF(J26:AW26,"&lt;&gt;"))</f>
        <v>0</v>
      </c>
      <c r="J26" s="90" t="s">
        <v>92</v>
      </c>
      <c r="K26" s="90" t="s">
        <v>113</v>
      </c>
      <c r="L26" s="90" t="s">
        <v>126</v>
      </c>
      <c r="M26" s="90" t="s">
        <v>134</v>
      </c>
      <c r="N26" s="90" t="s">
        <v>183</v>
      </c>
      <c r="O26" s="90" t="s">
        <v>247</v>
      </c>
      <c r="P26" s="90" t="s">
        <v>253</v>
      </c>
      <c r="Q26" s="90" t="s">
        <v>266</v>
      </c>
      <c r="R26" s="90" t="s">
        <v>294</v>
      </c>
      <c r="S26" s="90" t="s">
        <v>310</v>
      </c>
      <c r="T26" s="90" t="s">
        <v>317</v>
      </c>
      <c r="U26" s="90" t="s">
        <v>393</v>
      </c>
      <c r="V26" s="90" t="s">
        <v>399</v>
      </c>
      <c r="W26" s="90" t="s">
        <v>414</v>
      </c>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886</v>
      </c>
      <c r="B27" s="81" t="s">
        <v>925</v>
      </c>
      <c r="C27" s="83" t="s">
        <v>926</v>
      </c>
      <c r="D27" s="85" t="s">
        <v>927</v>
      </c>
      <c r="E27" s="85" t="s">
        <v>928</v>
      </c>
      <c r="F27" s="86" t="s">
        <v>892</v>
      </c>
      <c r="G27" s="86" t="s">
        <v>877</v>
      </c>
      <c r="H27" s="86">
        <v>2</v>
      </c>
      <c r="I27" s="88">
        <f>IF(COUNTIF(J27:AW27,"&lt;&gt;")=0,"",SUMPRODUCT(((Recommendations[ImplStatus]="Implemented")+(Recommendations[ImplStatus]="Compensated"))*ISNUMBER(MATCH(Recommendations[Id],J27:AW27,0)))/COUNTIF(J27:AW27,"&lt;&gt;"))</f>
        <v>0</v>
      </c>
      <c r="J27" s="90" t="s">
        <v>31</v>
      </c>
      <c r="K27" s="90" t="s">
        <v>92</v>
      </c>
      <c r="L27" s="90" t="s">
        <v>113</v>
      </c>
      <c r="M27" s="90" t="s">
        <v>126</v>
      </c>
      <c r="N27" s="90" t="s">
        <v>134</v>
      </c>
      <c r="O27" s="90" t="s">
        <v>247</v>
      </c>
      <c r="P27" s="90" t="s">
        <v>414</v>
      </c>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886</v>
      </c>
      <c r="B28" s="81" t="s">
        <v>929</v>
      </c>
      <c r="C28" s="83" t="s">
        <v>930</v>
      </c>
      <c r="D28" s="85" t="s">
        <v>931</v>
      </c>
      <c r="E28" s="85" t="s">
        <v>932</v>
      </c>
      <c r="F28" s="86" t="s">
        <v>892</v>
      </c>
      <c r="G28" s="86" t="s">
        <v>877</v>
      </c>
      <c r="H28" s="86">
        <v>2</v>
      </c>
      <c r="I28" s="88">
        <f>IF(COUNTIF(J28:AW28,"&lt;&gt;")=0,"",SUMPRODUCT(((Recommendations[ImplStatus]="Implemented")+(Recommendations[ImplStatus]="Compensated"))*ISNUMBER(MATCH(Recommendations[Id],J28:AW28,0)))/COUNTIF(J28:AW28,"&lt;&gt;"))</f>
        <v>0</v>
      </c>
      <c r="J28" s="90" t="s">
        <v>64</v>
      </c>
      <c r="K28" s="90" t="s">
        <v>358</v>
      </c>
      <c r="L28" s="90" t="s">
        <v>386</v>
      </c>
      <c r="M28" s="90" t="s">
        <v>420</v>
      </c>
      <c r="N28" s="90" t="s">
        <v>498</v>
      </c>
      <c r="O28" s="90" t="s">
        <v>510</v>
      </c>
      <c r="P28" s="90" t="s">
        <v>516</v>
      </c>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886</v>
      </c>
      <c r="B29" s="81" t="s">
        <v>933</v>
      </c>
      <c r="C29" s="83" t="s">
        <v>934</v>
      </c>
      <c r="D29" s="85" t="s">
        <v>935</v>
      </c>
      <c r="E29" s="85" t="s">
        <v>936</v>
      </c>
      <c r="F29" s="86" t="s">
        <v>892</v>
      </c>
      <c r="G29" s="86" t="s">
        <v>877</v>
      </c>
      <c r="H29" s="86">
        <v>3</v>
      </c>
      <c r="I29" s="88">
        <f>IF(COUNTIF(J29:AW29,"&lt;&gt;")=0,"",SUMPRODUCT(((Recommendations[ImplStatus]="Implemented")+(Recommendations[ImplStatus]="Compensated"))*ISNUMBER(MATCH(Recommendations[Id],J29:AW29,0)))/COUNTIF(J29:AW29,"&lt;&gt;"))</f>
        <v>0</v>
      </c>
      <c r="J29" s="90" t="s">
        <v>84</v>
      </c>
      <c r="K29" s="90" t="s">
        <v>100</v>
      </c>
      <c r="L29" s="90" t="s">
        <v>149</v>
      </c>
      <c r="M29" s="90" t="s">
        <v>358</v>
      </c>
      <c r="N29" s="90" t="s">
        <v>439</v>
      </c>
      <c r="O29" s="90" t="s">
        <v>445</v>
      </c>
      <c r="P29" s="90" t="s">
        <v>450</v>
      </c>
      <c r="Q29" s="90" t="s">
        <v>462</v>
      </c>
      <c r="R29" s="90" t="s">
        <v>468</v>
      </c>
      <c r="S29" s="90" t="s">
        <v>516</v>
      </c>
      <c r="T29" s="90" t="s">
        <v>522</v>
      </c>
      <c r="U29" s="90" t="s">
        <v>529</v>
      </c>
      <c r="V29" s="90" t="s">
        <v>552</v>
      </c>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886</v>
      </c>
      <c r="B30" s="81" t="s">
        <v>937</v>
      </c>
      <c r="C30" s="83" t="s">
        <v>938</v>
      </c>
      <c r="D30" s="85" t="s">
        <v>939</v>
      </c>
      <c r="E30" s="85" t="s">
        <v>940</v>
      </c>
      <c r="F30" s="86" t="s">
        <v>892</v>
      </c>
      <c r="G30" s="86" t="s">
        <v>848</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941</v>
      </c>
      <c r="B31" s="80">
        <v>4</v>
      </c>
      <c r="C31" s="82" t="s">
        <v>25</v>
      </c>
      <c r="D31" s="84" t="s">
        <v>942</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941</v>
      </c>
      <c r="B32" s="81" t="s">
        <v>943</v>
      </c>
      <c r="C32" s="83" t="s">
        <v>944</v>
      </c>
      <c r="D32" s="85" t="s">
        <v>945</v>
      </c>
      <c r="E32" s="85" t="s">
        <v>946</v>
      </c>
      <c r="F32" s="86" t="s">
        <v>947</v>
      </c>
      <c r="G32" s="86" t="s">
        <v>893</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941</v>
      </c>
      <c r="B33" s="81" t="s">
        <v>948</v>
      </c>
      <c r="C33" s="83" t="s">
        <v>949</v>
      </c>
      <c r="D33" s="85" t="s">
        <v>950</v>
      </c>
      <c r="E33" s="85" t="s">
        <v>951</v>
      </c>
      <c r="F33" s="86" t="s">
        <v>947</v>
      </c>
      <c r="G33" s="86" t="s">
        <v>893</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941</v>
      </c>
      <c r="B34" s="81" t="s">
        <v>952</v>
      </c>
      <c r="C34" s="83" t="s">
        <v>953</v>
      </c>
      <c r="D34" s="85" t="s">
        <v>954</v>
      </c>
      <c r="E34" s="85" t="s">
        <v>955</v>
      </c>
      <c r="F34" s="86" t="s">
        <v>837</v>
      </c>
      <c r="G34" s="86" t="s">
        <v>877</v>
      </c>
      <c r="H34" s="86">
        <v>1</v>
      </c>
      <c r="I34" s="88">
        <f>IF(COUNTIF(J34:AW34,"&lt;&gt;")=0,"",SUMPRODUCT(((Recommendations[ImplStatus]="Implemented")+(Recommendations[ImplStatus]="Compensated"))*ISNUMBER(MATCH(Recommendations[Id],J34:AW34,0)))/COUNTIF(J34:AW34,"&lt;&gt;"))</f>
        <v>0</v>
      </c>
      <c r="J34" s="90" t="s">
        <v>70</v>
      </c>
      <c r="K34" s="90" t="s">
        <v>281</v>
      </c>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941</v>
      </c>
      <c r="B35" s="81" t="s">
        <v>956</v>
      </c>
      <c r="C35" s="83" t="s">
        <v>957</v>
      </c>
      <c r="D35" s="85" t="s">
        <v>958</v>
      </c>
      <c r="E35" s="85" t="s">
        <v>959</v>
      </c>
      <c r="F35" s="86" t="s">
        <v>837</v>
      </c>
      <c r="G35" s="86" t="s">
        <v>877</v>
      </c>
      <c r="H35" s="86">
        <v>1</v>
      </c>
      <c r="I35" s="88">
        <f>IF(COUNTIF(J35:AW35,"&lt;&gt;")=0,"",SUMPRODUCT(((Recommendations[ImplStatus]="Implemented")+(Recommendations[ImplStatus]="Compensated"))*ISNUMBER(MATCH(Recommendations[Id],J35:AW35,0)))/COUNTIF(J35:AW35,"&lt;&gt;"))</f>
        <v>0</v>
      </c>
      <c r="J35" s="90" t="s">
        <v>77</v>
      </c>
      <c r="K35" s="90" t="s">
        <v>107</v>
      </c>
      <c r="L35" s="90" t="s">
        <v>266</v>
      </c>
      <c r="M35" s="90" t="s">
        <v>274</v>
      </c>
      <c r="N35" s="90" t="s">
        <v>372</v>
      </c>
      <c r="O35" s="90" t="s">
        <v>379</v>
      </c>
      <c r="P35" s="90" t="s">
        <v>386</v>
      </c>
      <c r="Q35" s="90" t="s">
        <v>420</v>
      </c>
      <c r="R35" s="90" t="s">
        <v>426</v>
      </c>
      <c r="S35" s="90" t="s">
        <v>432</v>
      </c>
      <c r="T35" s="90" t="s">
        <v>491</v>
      </c>
      <c r="U35" s="90" t="s">
        <v>504</v>
      </c>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941</v>
      </c>
      <c r="B36" s="81" t="s">
        <v>960</v>
      </c>
      <c r="C36" s="83" t="s">
        <v>961</v>
      </c>
      <c r="D36" s="85" t="s">
        <v>962</v>
      </c>
      <c r="E36" s="85" t="s">
        <v>963</v>
      </c>
      <c r="F36" s="86" t="s">
        <v>837</v>
      </c>
      <c r="G36" s="86" t="s">
        <v>877</v>
      </c>
      <c r="H36" s="86">
        <v>1</v>
      </c>
      <c r="I36" s="88">
        <f>IF(COUNTIF(J36:AW36,"&lt;&gt;")=0,"",SUMPRODUCT(((Recommendations[ImplStatus]="Implemented")+(Recommendations[ImplStatus]="Compensated"))*ISNUMBER(MATCH(Recommendations[Id],J36:AW36,0)))/COUNTIF(J36:AW36,"&lt;&gt;"))</f>
        <v>0</v>
      </c>
      <c r="J36" s="90" t="s">
        <v>77</v>
      </c>
      <c r="K36" s="90" t="s">
        <v>107</v>
      </c>
      <c r="L36" s="90" t="s">
        <v>266</v>
      </c>
      <c r="M36" s="90" t="s">
        <v>274</v>
      </c>
      <c r="N36" s="90" t="s">
        <v>372</v>
      </c>
      <c r="O36" s="90" t="s">
        <v>379</v>
      </c>
      <c r="P36" s="90" t="s">
        <v>386</v>
      </c>
      <c r="Q36" s="90" t="s">
        <v>420</v>
      </c>
      <c r="R36" s="90" t="s">
        <v>426</v>
      </c>
      <c r="S36" s="90" t="s">
        <v>432</v>
      </c>
      <c r="T36" s="90" t="s">
        <v>491</v>
      </c>
      <c r="U36" s="90" t="s">
        <v>504</v>
      </c>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941</v>
      </c>
      <c r="B37" s="81" t="s">
        <v>964</v>
      </c>
      <c r="C37" s="83" t="s">
        <v>965</v>
      </c>
      <c r="D37" s="85" t="s">
        <v>966</v>
      </c>
      <c r="E37" s="85" t="s">
        <v>967</v>
      </c>
      <c r="F37" s="86" t="s">
        <v>837</v>
      </c>
      <c r="G37" s="86" t="s">
        <v>877</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941</v>
      </c>
      <c r="B38" s="81" t="s">
        <v>968</v>
      </c>
      <c r="C38" s="83" t="s">
        <v>969</v>
      </c>
      <c r="D38" s="85" t="s">
        <v>970</v>
      </c>
      <c r="E38" s="85" t="s">
        <v>971</v>
      </c>
      <c r="F38" s="86" t="s">
        <v>972</v>
      </c>
      <c r="G38" s="86" t="s">
        <v>877</v>
      </c>
      <c r="H38" s="86">
        <v>1</v>
      </c>
      <c r="I38" s="88">
        <f>IF(COUNTIF(J38:AW38,"&lt;&gt;")=0,"",SUMPRODUCT(((Recommendations[ImplStatus]="Implemented")+(Recommendations[ImplStatus]="Compensated"))*ISNUMBER(MATCH(Recommendations[Id],J38:AW38,0)))/COUNTIF(J38:AW38,"&lt;&gt;"))</f>
        <v>0</v>
      </c>
      <c r="J38" s="90" t="s">
        <v>37</v>
      </c>
      <c r="K38" s="90" t="s">
        <v>44</v>
      </c>
      <c r="L38" s="90" t="s">
        <v>58</v>
      </c>
      <c r="M38" s="90" t="s">
        <v>302</v>
      </c>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941</v>
      </c>
      <c r="B39" s="81" t="s">
        <v>973</v>
      </c>
      <c r="C39" s="83" t="s">
        <v>974</v>
      </c>
      <c r="D39" s="85" t="s">
        <v>975</v>
      </c>
      <c r="E39" s="85" t="s">
        <v>976</v>
      </c>
      <c r="F39" s="86" t="s">
        <v>837</v>
      </c>
      <c r="G39" s="86" t="s">
        <v>877</v>
      </c>
      <c r="H39" s="86">
        <v>2</v>
      </c>
      <c r="I39" s="88">
        <f>IF(COUNTIF(J39:AW39,"&lt;&gt;")=0,"",SUMPRODUCT(((Recommendations[ImplStatus]="Implemented")+(Recommendations[ImplStatus]="Compensated"))*ISNUMBER(MATCH(Recommendations[Id],J39:AW39,0)))/COUNTIF(J39:AW39,"&lt;&gt;"))</f>
        <v>0</v>
      </c>
      <c r="J39" s="90" t="s">
        <v>344</v>
      </c>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941</v>
      </c>
      <c r="B40" s="81" t="s">
        <v>977</v>
      </c>
      <c r="C40" s="83" t="s">
        <v>978</v>
      </c>
      <c r="D40" s="85" t="s">
        <v>979</v>
      </c>
      <c r="E40" s="85" t="s">
        <v>980</v>
      </c>
      <c r="F40" s="86" t="s">
        <v>837</v>
      </c>
      <c r="G40" s="86" t="s">
        <v>877</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941</v>
      </c>
      <c r="B41" s="81" t="s">
        <v>981</v>
      </c>
      <c r="C41" s="83" t="s">
        <v>982</v>
      </c>
      <c r="D41" s="85" t="s">
        <v>983</v>
      </c>
      <c r="E41" s="85" t="s">
        <v>984</v>
      </c>
      <c r="F41" s="86" t="s">
        <v>837</v>
      </c>
      <c r="G41" s="86" t="s">
        <v>877</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941</v>
      </c>
      <c r="B42" s="81" t="s">
        <v>985</v>
      </c>
      <c r="C42" s="83" t="s">
        <v>986</v>
      </c>
      <c r="D42" s="85" t="s">
        <v>987</v>
      </c>
      <c r="E42" s="85" t="s">
        <v>988</v>
      </c>
      <c r="F42" s="86" t="s">
        <v>892</v>
      </c>
      <c r="G42" s="86" t="s">
        <v>877</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941</v>
      </c>
      <c r="B43" s="81" t="s">
        <v>989</v>
      </c>
      <c r="C43" s="83" t="s">
        <v>990</v>
      </c>
      <c r="D43" s="85" t="s">
        <v>991</v>
      </c>
      <c r="E43" s="85" t="s">
        <v>992</v>
      </c>
      <c r="F43" s="86" t="s">
        <v>892</v>
      </c>
      <c r="G43" s="86" t="s">
        <v>877</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993</v>
      </c>
      <c r="B44" s="80">
        <v>5</v>
      </c>
      <c r="C44" s="82" t="s">
        <v>25</v>
      </c>
      <c r="D44" s="84" t="s">
        <v>994</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993</v>
      </c>
      <c r="B45" s="81" t="s">
        <v>995</v>
      </c>
      <c r="C45" s="83" t="s">
        <v>996</v>
      </c>
      <c r="D45" s="85" t="s">
        <v>997</v>
      </c>
      <c r="E45" s="85" t="s">
        <v>998</v>
      </c>
      <c r="F45" s="86" t="s">
        <v>972</v>
      </c>
      <c r="G45" s="86" t="s">
        <v>838</v>
      </c>
      <c r="H45" s="86">
        <v>1</v>
      </c>
      <c r="I45" s="88">
        <f>IF(COUNTIF(J45:AW45,"&lt;&gt;")=0,"",SUMPRODUCT(((Recommendations[ImplStatus]="Implemented")+(Recommendations[ImplStatus]="Compensated"))*ISNUMBER(MATCH(Recommendations[Id],J45:AW45,0)))/COUNTIF(J45:AW45,"&lt;&gt;"))</f>
        <v>0</v>
      </c>
      <c r="J45" s="90" t="s">
        <v>18</v>
      </c>
      <c r="K45" s="90" t="s">
        <v>64</v>
      </c>
      <c r="L45" s="90" t="s">
        <v>190</v>
      </c>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993</v>
      </c>
      <c r="B46" s="81" t="s">
        <v>999</v>
      </c>
      <c r="C46" s="83" t="s">
        <v>1000</v>
      </c>
      <c r="D46" s="85" t="s">
        <v>1001</v>
      </c>
      <c r="E46" s="85" t="s">
        <v>1002</v>
      </c>
      <c r="F46" s="86" t="s">
        <v>972</v>
      </c>
      <c r="G46" s="86" t="s">
        <v>877</v>
      </c>
      <c r="H46" s="86">
        <v>1</v>
      </c>
      <c r="I46" s="88">
        <f>IF(COUNTIF(J46:AW46,"&lt;&gt;")=0,"",SUMPRODUCT(((Recommendations[ImplStatus]="Implemented")+(Recommendations[ImplStatus]="Compensated"))*ISNUMBER(MATCH(Recommendations[Id],J46:AW46,0)))/COUNTIF(J46:AW46,"&lt;&gt;"))</f>
        <v>0</v>
      </c>
      <c r="J46" s="90" t="s">
        <v>37</v>
      </c>
      <c r="K46" s="90" t="s">
        <v>302</v>
      </c>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993</v>
      </c>
      <c r="B47" s="81" t="s">
        <v>1003</v>
      </c>
      <c r="C47" s="83" t="s">
        <v>1004</v>
      </c>
      <c r="D47" s="85" t="s">
        <v>1005</v>
      </c>
      <c r="E47" s="85" t="s">
        <v>1006</v>
      </c>
      <c r="F47" s="86" t="s">
        <v>972</v>
      </c>
      <c r="G47" s="86" t="s">
        <v>877</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993</v>
      </c>
      <c r="B48" s="81" t="s">
        <v>1007</v>
      </c>
      <c r="C48" s="83" t="s">
        <v>1008</v>
      </c>
      <c r="D48" s="85" t="s">
        <v>1009</v>
      </c>
      <c r="E48" s="85" t="s">
        <v>1010</v>
      </c>
      <c r="F48" s="86" t="s">
        <v>972</v>
      </c>
      <c r="G48" s="86" t="s">
        <v>877</v>
      </c>
      <c r="H48" s="86">
        <v>1</v>
      </c>
      <c r="I48" s="88">
        <f>IF(COUNTIF(J48:AW48,"&lt;&gt;")=0,"",SUMPRODUCT(((Recommendations[ImplStatus]="Implemented")+(Recommendations[ImplStatus]="Compensated"))*ISNUMBER(MATCH(Recommendations[Id],J48:AW48,0)))/COUNTIF(J48:AW48,"&lt;&gt;"))</f>
        <v>0</v>
      </c>
      <c r="J48" s="90" t="s">
        <v>50</v>
      </c>
      <c r="K48" s="90" t="s">
        <v>84</v>
      </c>
      <c r="L48" s="90" t="s">
        <v>234</v>
      </c>
      <c r="M48" s="90" t="s">
        <v>240</v>
      </c>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993</v>
      </c>
      <c r="B49" s="81" t="s">
        <v>1011</v>
      </c>
      <c r="C49" s="83" t="s">
        <v>1012</v>
      </c>
      <c r="D49" s="85" t="s">
        <v>1013</v>
      </c>
      <c r="E49" s="85" t="s">
        <v>1014</v>
      </c>
      <c r="F49" s="86" t="s">
        <v>972</v>
      </c>
      <c r="G49" s="86" t="s">
        <v>838</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993</v>
      </c>
      <c r="B50" s="81" t="s">
        <v>1015</v>
      </c>
      <c r="C50" s="83" t="s">
        <v>1016</v>
      </c>
      <c r="D50" s="85" t="s">
        <v>1017</v>
      </c>
      <c r="E50" s="85" t="s">
        <v>1018</v>
      </c>
      <c r="F50" s="86" t="s">
        <v>972</v>
      </c>
      <c r="G50" s="86" t="s">
        <v>893</v>
      </c>
      <c r="H50" s="86">
        <v>2</v>
      </c>
      <c r="I50" s="88">
        <f>IF(COUNTIF(J50:AW50,"&lt;&gt;")=0,"",SUMPRODUCT(((Recommendations[ImplStatus]="Implemented")+(Recommendations[ImplStatus]="Compensated"))*ISNUMBER(MATCH(Recommendations[Id],J50:AW50,0)))/COUNTIF(J50:AW50,"&lt;&gt;"))</f>
        <v>0</v>
      </c>
      <c r="J50" s="90" t="s">
        <v>171</v>
      </c>
      <c r="K50" s="90" t="s">
        <v>177</v>
      </c>
      <c r="L50" s="90" t="s">
        <v>183</v>
      </c>
      <c r="M50" s="90" t="s">
        <v>209</v>
      </c>
      <c r="N50" s="90" t="s">
        <v>214</v>
      </c>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1019</v>
      </c>
      <c r="B51" s="80">
        <v>6</v>
      </c>
      <c r="C51" s="82" t="s">
        <v>25</v>
      </c>
      <c r="D51" s="84" t="s">
        <v>1020</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1019</v>
      </c>
      <c r="B52" s="81" t="s">
        <v>1021</v>
      </c>
      <c r="C52" s="83" t="s">
        <v>1022</v>
      </c>
      <c r="D52" s="85" t="s">
        <v>1023</v>
      </c>
      <c r="E52" s="85" t="s">
        <v>1024</v>
      </c>
      <c r="F52" s="86" t="s">
        <v>947</v>
      </c>
      <c r="G52" s="86" t="s">
        <v>893</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1019</v>
      </c>
      <c r="B53" s="81" t="s">
        <v>1025</v>
      </c>
      <c r="C53" s="83" t="s">
        <v>1026</v>
      </c>
      <c r="D53" s="85" t="s">
        <v>1027</v>
      </c>
      <c r="E53" s="85" t="s">
        <v>1028</v>
      </c>
      <c r="F53" s="86" t="s">
        <v>947</v>
      </c>
      <c r="G53" s="86" t="s">
        <v>893</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1019</v>
      </c>
      <c r="B54" s="81" t="s">
        <v>1029</v>
      </c>
      <c r="C54" s="83" t="s">
        <v>1030</v>
      </c>
      <c r="D54" s="85" t="s">
        <v>1031</v>
      </c>
      <c r="E54" s="85" t="s">
        <v>1032</v>
      </c>
      <c r="F54" s="86" t="s">
        <v>972</v>
      </c>
      <c r="G54" s="86" t="s">
        <v>877</v>
      </c>
      <c r="H54" s="86">
        <v>1</v>
      </c>
      <c r="I54" s="88">
        <f>IF(COUNTIF(J54:AW54,"&lt;&gt;")=0,"",SUMPRODUCT(((Recommendations[ImplStatus]="Implemented")+(Recommendations[ImplStatus]="Compensated"))*ISNUMBER(MATCH(Recommendations[Id],J54:AW54,0)))/COUNTIF(J54:AW54,"&lt;&gt;"))</f>
        <v>0</v>
      </c>
      <c r="J54" s="90" t="s">
        <v>120</v>
      </c>
      <c r="K54" s="90" t="s">
        <v>288</v>
      </c>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1019</v>
      </c>
      <c r="B55" s="81" t="s">
        <v>1033</v>
      </c>
      <c r="C55" s="83" t="s">
        <v>1034</v>
      </c>
      <c r="D55" s="85" t="s">
        <v>1035</v>
      </c>
      <c r="E55" s="85" t="s">
        <v>1036</v>
      </c>
      <c r="F55" s="86" t="s">
        <v>972</v>
      </c>
      <c r="G55" s="86" t="s">
        <v>877</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1019</v>
      </c>
      <c r="B56" s="81" t="s">
        <v>1037</v>
      </c>
      <c r="C56" s="83" t="s">
        <v>1038</v>
      </c>
      <c r="D56" s="85" t="s">
        <v>1039</v>
      </c>
      <c r="E56" s="85" t="s">
        <v>1040</v>
      </c>
      <c r="F56" s="86" t="s">
        <v>972</v>
      </c>
      <c r="G56" s="86" t="s">
        <v>877</v>
      </c>
      <c r="H56" s="86">
        <v>1</v>
      </c>
      <c r="I56" s="88">
        <f>IF(COUNTIF(J56:AW56,"&lt;&gt;")=0,"",SUMPRODUCT(((Recommendations[ImplStatus]="Implemented")+(Recommendations[ImplStatus]="Compensated"))*ISNUMBER(MATCH(Recommendations[Id],J56:AW56,0)))/COUNTIF(J56:AW56,"&lt;&gt;"))</f>
        <v>0</v>
      </c>
      <c r="J56" s="90" t="s">
        <v>120</v>
      </c>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1019</v>
      </c>
      <c r="B57" s="81" t="s">
        <v>1041</v>
      </c>
      <c r="C57" s="83" t="s">
        <v>1042</v>
      </c>
      <c r="D57" s="85" t="s">
        <v>1043</v>
      </c>
      <c r="E57" s="85" t="s">
        <v>1044</v>
      </c>
      <c r="F57" s="86" t="s">
        <v>863</v>
      </c>
      <c r="G57" s="86" t="s">
        <v>838</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1019</v>
      </c>
      <c r="B58" s="81" t="s">
        <v>1045</v>
      </c>
      <c r="C58" s="83" t="s">
        <v>1046</v>
      </c>
      <c r="D58" s="85" t="s">
        <v>1047</v>
      </c>
      <c r="E58" s="85" t="s">
        <v>1048</v>
      </c>
      <c r="F58" s="86" t="s">
        <v>972</v>
      </c>
      <c r="G58" s="86" t="s">
        <v>877</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1019</v>
      </c>
      <c r="B59" s="81" t="s">
        <v>1049</v>
      </c>
      <c r="C59" s="83" t="s">
        <v>1050</v>
      </c>
      <c r="D59" s="85" t="s">
        <v>1051</v>
      </c>
      <c r="E59" s="85" t="s">
        <v>1052</v>
      </c>
      <c r="F59" s="86" t="s">
        <v>972</v>
      </c>
      <c r="G59" s="86" t="s">
        <v>893</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1053</v>
      </c>
      <c r="B60" s="80">
        <v>7</v>
      </c>
      <c r="C60" s="82" t="s">
        <v>25</v>
      </c>
      <c r="D60" s="84" t="s">
        <v>1054</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1053</v>
      </c>
      <c r="B61" s="81" t="s">
        <v>1055</v>
      </c>
      <c r="C61" s="83" t="s">
        <v>1056</v>
      </c>
      <c r="D61" s="85" t="s">
        <v>1057</v>
      </c>
      <c r="E61" s="85" t="s">
        <v>1058</v>
      </c>
      <c r="F61" s="86" t="s">
        <v>947</v>
      </c>
      <c r="G61" s="86" t="s">
        <v>893</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1053</v>
      </c>
      <c r="B62" s="81" t="s">
        <v>1059</v>
      </c>
      <c r="C62" s="83" t="s">
        <v>1060</v>
      </c>
      <c r="D62" s="85" t="s">
        <v>1061</v>
      </c>
      <c r="E62" s="85" t="s">
        <v>1062</v>
      </c>
      <c r="F62" s="86" t="s">
        <v>947</v>
      </c>
      <c r="G62" s="86" t="s">
        <v>893</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1053</v>
      </c>
      <c r="B63" s="81" t="s">
        <v>1063</v>
      </c>
      <c r="C63" s="83" t="s">
        <v>1064</v>
      </c>
      <c r="D63" s="85" t="s">
        <v>1065</v>
      </c>
      <c r="E63" s="85" t="s">
        <v>1066</v>
      </c>
      <c r="F63" s="86" t="s">
        <v>863</v>
      </c>
      <c r="G63" s="86" t="s">
        <v>877</v>
      </c>
      <c r="H63" s="86">
        <v>1</v>
      </c>
      <c r="I63" s="88">
        <f>IF(COUNTIF(J63:AW63,"&lt;&gt;")=0,"",SUMPRODUCT(((Recommendations[ImplStatus]="Implemented")+(Recommendations[ImplStatus]="Compensated"))*ISNUMBER(MATCH(Recommendations[Id],J63:AW63,0)))/COUNTIF(J63:AW63,"&lt;&gt;"))</f>
        <v>0</v>
      </c>
      <c r="J63" s="90" t="s">
        <v>259</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1053</v>
      </c>
      <c r="B64" s="81" t="s">
        <v>1067</v>
      </c>
      <c r="C64" s="83" t="s">
        <v>1068</v>
      </c>
      <c r="D64" s="85" t="s">
        <v>1069</v>
      </c>
      <c r="E64" s="85" t="s">
        <v>1070</v>
      </c>
      <c r="F64" s="86" t="s">
        <v>863</v>
      </c>
      <c r="G64" s="86" t="s">
        <v>877</v>
      </c>
      <c r="H64" s="86">
        <v>1</v>
      </c>
      <c r="I64" s="88">
        <f>IF(COUNTIF(J64:AW64,"&lt;&gt;")=0,"",SUMPRODUCT(((Recommendations[ImplStatus]="Implemented")+(Recommendations[ImplStatus]="Compensated"))*ISNUMBER(MATCH(Recommendations[Id],J64:AW64,0)))/COUNTIF(J64:AW64,"&lt;&gt;"))</f>
        <v>0</v>
      </c>
      <c r="J64" s="90" t="s">
        <v>259</v>
      </c>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1053</v>
      </c>
      <c r="B65" s="81" t="s">
        <v>1071</v>
      </c>
      <c r="C65" s="83" t="s">
        <v>1072</v>
      </c>
      <c r="D65" s="85" t="s">
        <v>1073</v>
      </c>
      <c r="E65" s="85" t="s">
        <v>1074</v>
      </c>
      <c r="F65" s="86" t="s">
        <v>863</v>
      </c>
      <c r="G65" s="86" t="s">
        <v>838</v>
      </c>
      <c r="H65" s="86">
        <v>2</v>
      </c>
      <c r="I65" s="88">
        <f>IF(COUNTIF(J65:AW65,"&lt;&gt;")=0,"",SUMPRODUCT(((Recommendations[ImplStatus]="Implemented")+(Recommendations[ImplStatus]="Compensated"))*ISNUMBER(MATCH(Recommendations[Id],J65:AW65,0)))/COUNTIF(J65:AW65,"&lt;&gt;"))</f>
        <v>0</v>
      </c>
      <c r="J65" s="90" t="s">
        <v>426</v>
      </c>
      <c r="K65" s="90" t="s">
        <v>432</v>
      </c>
      <c r="L65" s="90" t="s">
        <v>480</v>
      </c>
      <c r="M65" s="90" t="s">
        <v>522</v>
      </c>
      <c r="N65" s="90" t="s">
        <v>537</v>
      </c>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1053</v>
      </c>
      <c r="B66" s="81" t="s">
        <v>1075</v>
      </c>
      <c r="C66" s="83" t="s">
        <v>1076</v>
      </c>
      <c r="D66" s="85" t="s">
        <v>1077</v>
      </c>
      <c r="E66" s="85" t="s">
        <v>1078</v>
      </c>
      <c r="F66" s="86" t="s">
        <v>863</v>
      </c>
      <c r="G66" s="86" t="s">
        <v>838</v>
      </c>
      <c r="H66" s="86">
        <v>2</v>
      </c>
      <c r="I66" s="88">
        <f>IF(COUNTIF(J66:AW66,"&lt;&gt;")=0,"",SUMPRODUCT(((Recommendations[ImplStatus]="Implemented")+(Recommendations[ImplStatus]="Compensated"))*ISNUMBER(MATCH(Recommendations[Id],J66:AW66,0)))/COUNTIF(J66:AW66,"&lt;&gt;"))</f>
        <v>0</v>
      </c>
      <c r="J66" s="90" t="s">
        <v>426</v>
      </c>
      <c r="K66" s="90" t="s">
        <v>432</v>
      </c>
      <c r="L66" s="90" t="s">
        <v>480</v>
      </c>
      <c r="M66" s="90" t="s">
        <v>522</v>
      </c>
      <c r="N66" s="90" t="s">
        <v>537</v>
      </c>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1053</v>
      </c>
      <c r="B67" s="81" t="s">
        <v>1079</v>
      </c>
      <c r="C67" s="83" t="s">
        <v>1080</v>
      </c>
      <c r="D67" s="85" t="s">
        <v>1081</v>
      </c>
      <c r="E67" s="85" t="s">
        <v>1082</v>
      </c>
      <c r="F67" s="86" t="s">
        <v>863</v>
      </c>
      <c r="G67" s="86" t="s">
        <v>843</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1083</v>
      </c>
      <c r="B68" s="80">
        <v>8</v>
      </c>
      <c r="C68" s="82" t="s">
        <v>25</v>
      </c>
      <c r="D68" s="84" t="s">
        <v>1084</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1083</v>
      </c>
      <c r="B69" s="81" t="s">
        <v>1085</v>
      </c>
      <c r="C69" s="83" t="s">
        <v>1086</v>
      </c>
      <c r="D69" s="85" t="s">
        <v>1087</v>
      </c>
      <c r="E69" s="85" t="s">
        <v>1088</v>
      </c>
      <c r="F69" s="86" t="s">
        <v>947</v>
      </c>
      <c r="G69" s="86" t="s">
        <v>893</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1083</v>
      </c>
      <c r="B70" s="81" t="s">
        <v>1089</v>
      </c>
      <c r="C70" s="83" t="s">
        <v>1090</v>
      </c>
      <c r="D70" s="85" t="s">
        <v>1091</v>
      </c>
      <c r="E70" s="85" t="s">
        <v>1092</v>
      </c>
      <c r="F70" s="86" t="s">
        <v>892</v>
      </c>
      <c r="G70" s="86" t="s">
        <v>848</v>
      </c>
      <c r="H70" s="86">
        <v>1</v>
      </c>
      <c r="I70" s="88">
        <f>IF(COUNTIF(J70:AW70,"&lt;&gt;")=0,"",SUMPRODUCT(((Recommendations[ImplStatus]="Implemented")+(Recommendations[ImplStatus]="Compensated"))*ISNUMBER(MATCH(Recommendations[Id],J70:AW70,0)))/COUNTIF(J70:AW70,"&lt;&gt;"))</f>
        <v>0</v>
      </c>
      <c r="J70" s="90" t="s">
        <v>163</v>
      </c>
      <c r="K70" s="90" t="s">
        <v>221</v>
      </c>
      <c r="L70" s="90" t="s">
        <v>227</v>
      </c>
      <c r="M70" s="90" t="s">
        <v>317</v>
      </c>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1083</v>
      </c>
      <c r="B71" s="81" t="s">
        <v>1093</v>
      </c>
      <c r="C71" s="83" t="s">
        <v>1094</v>
      </c>
      <c r="D71" s="85" t="s">
        <v>1095</v>
      </c>
      <c r="E71" s="85" t="s">
        <v>1096</v>
      </c>
      <c r="F71" s="86" t="s">
        <v>892</v>
      </c>
      <c r="G71" s="86" t="s">
        <v>877</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1083</v>
      </c>
      <c r="B72" s="81" t="s">
        <v>1097</v>
      </c>
      <c r="C72" s="83" t="s">
        <v>1098</v>
      </c>
      <c r="D72" s="85" t="s">
        <v>1099</v>
      </c>
      <c r="E72" s="85" t="s">
        <v>1100</v>
      </c>
      <c r="F72" s="86" t="s">
        <v>1101</v>
      </c>
      <c r="G72" s="86" t="s">
        <v>877</v>
      </c>
      <c r="H72" s="86">
        <v>2</v>
      </c>
      <c r="I72" s="88">
        <f>IF(COUNTIF(J72:AW72,"&lt;&gt;")=0,"",SUMPRODUCT(((Recommendations[ImplStatus]="Implemented")+(Recommendations[ImplStatus]="Compensated"))*ISNUMBER(MATCH(Recommendations[Id],J72:AW72,0)))/COUNTIF(J72:AW72,"&lt;&gt;"))</f>
        <v>0</v>
      </c>
      <c r="J72" s="90" t="s">
        <v>141</v>
      </c>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1083</v>
      </c>
      <c r="B73" s="81" t="s">
        <v>1102</v>
      </c>
      <c r="C73" s="83" t="s">
        <v>1103</v>
      </c>
      <c r="D73" s="85" t="s">
        <v>1104</v>
      </c>
      <c r="E73" s="85" t="s">
        <v>1105</v>
      </c>
      <c r="F73" s="86" t="s">
        <v>892</v>
      </c>
      <c r="G73" s="86" t="s">
        <v>848</v>
      </c>
      <c r="H73" s="86">
        <v>2</v>
      </c>
      <c r="I73" s="88">
        <f>IF(COUNTIF(J73:AW73,"&lt;&gt;")=0,"",SUMPRODUCT(((Recommendations[ImplStatus]="Implemented")+(Recommendations[ImplStatus]="Compensated"))*ISNUMBER(MATCH(Recommendations[Id],J73:AW73,0)))/COUNTIF(J73:AW73,"&lt;&gt;"))</f>
        <v>0</v>
      </c>
      <c r="J73" s="90" t="s">
        <v>221</v>
      </c>
      <c r="K73" s="90" t="s">
        <v>227</v>
      </c>
      <c r="L73" s="90" t="s">
        <v>317</v>
      </c>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1083</v>
      </c>
      <c r="B74" s="81" t="s">
        <v>1106</v>
      </c>
      <c r="C74" s="83" t="s">
        <v>1107</v>
      </c>
      <c r="D74" s="85" t="s">
        <v>1108</v>
      </c>
      <c r="E74" s="85" t="s">
        <v>1109</v>
      </c>
      <c r="F74" s="86" t="s">
        <v>892</v>
      </c>
      <c r="G74" s="86" t="s">
        <v>848</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1083</v>
      </c>
      <c r="B75" s="81" t="s">
        <v>1110</v>
      </c>
      <c r="C75" s="83" t="s">
        <v>1111</v>
      </c>
      <c r="D75" s="85" t="s">
        <v>1112</v>
      </c>
      <c r="E75" s="85" t="s">
        <v>1113</v>
      </c>
      <c r="F75" s="86" t="s">
        <v>892</v>
      </c>
      <c r="G75" s="86" t="s">
        <v>848</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1083</v>
      </c>
      <c r="B76" s="81" t="s">
        <v>1114</v>
      </c>
      <c r="C76" s="83" t="s">
        <v>1115</v>
      </c>
      <c r="D76" s="85" t="s">
        <v>1116</v>
      </c>
      <c r="E76" s="85" t="s">
        <v>1117</v>
      </c>
      <c r="F76" s="86" t="s">
        <v>892</v>
      </c>
      <c r="G76" s="86" t="s">
        <v>848</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1083</v>
      </c>
      <c r="B77" s="81" t="s">
        <v>1118</v>
      </c>
      <c r="C77" s="83" t="s">
        <v>1119</v>
      </c>
      <c r="D77" s="85" t="s">
        <v>1120</v>
      </c>
      <c r="E77" s="85" t="s">
        <v>1121</v>
      </c>
      <c r="F77" s="86" t="s">
        <v>892</v>
      </c>
      <c r="G77" s="86" t="s">
        <v>848</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1083</v>
      </c>
      <c r="B78" s="81" t="s">
        <v>1122</v>
      </c>
      <c r="C78" s="83" t="s">
        <v>1123</v>
      </c>
      <c r="D78" s="85" t="s">
        <v>1124</v>
      </c>
      <c r="E78" s="85" t="s">
        <v>1125</v>
      </c>
      <c r="F78" s="86" t="s">
        <v>892</v>
      </c>
      <c r="G78" s="86" t="s">
        <v>877</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1083</v>
      </c>
      <c r="B79" s="81" t="s">
        <v>1126</v>
      </c>
      <c r="C79" s="83" t="s">
        <v>1127</v>
      </c>
      <c r="D79" s="85" t="s">
        <v>1128</v>
      </c>
      <c r="E79" s="85" t="s">
        <v>1129</v>
      </c>
      <c r="F79" s="86" t="s">
        <v>892</v>
      </c>
      <c r="G79" s="86" t="s">
        <v>848</v>
      </c>
      <c r="H79" s="86">
        <v>2</v>
      </c>
      <c r="I79" s="88">
        <f>IF(COUNTIF(J79:AW79,"&lt;&gt;")=0,"",SUMPRODUCT(((Recommendations[ImplStatus]="Implemented")+(Recommendations[ImplStatus]="Compensated"))*ISNUMBER(MATCH(Recommendations[Id],J79:AW79,0)))/COUNTIF(J79:AW79,"&lt;&gt;"))</f>
        <v>0</v>
      </c>
      <c r="J79" s="90" t="s">
        <v>163</v>
      </c>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1083</v>
      </c>
      <c r="B80" s="81" t="s">
        <v>1130</v>
      </c>
      <c r="C80" s="83" t="s">
        <v>1131</v>
      </c>
      <c r="D80" s="85" t="s">
        <v>1132</v>
      </c>
      <c r="E80" s="85" t="s">
        <v>1133</v>
      </c>
      <c r="F80" s="86" t="s">
        <v>892</v>
      </c>
      <c r="G80" s="86" t="s">
        <v>848</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1134</v>
      </c>
      <c r="B81" s="80">
        <v>9</v>
      </c>
      <c r="C81" s="82" t="s">
        <v>25</v>
      </c>
      <c r="D81" s="84" t="s">
        <v>1135</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1134</v>
      </c>
      <c r="B82" s="81" t="s">
        <v>1136</v>
      </c>
      <c r="C82" s="83" t="s">
        <v>1137</v>
      </c>
      <c r="D82" s="85" t="s">
        <v>1138</v>
      </c>
      <c r="E82" s="85" t="s">
        <v>1139</v>
      </c>
      <c r="F82" s="86" t="s">
        <v>863</v>
      </c>
      <c r="G82" s="86" t="s">
        <v>877</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1134</v>
      </c>
      <c r="B83" s="81" t="s">
        <v>1140</v>
      </c>
      <c r="C83" s="83" t="s">
        <v>1141</v>
      </c>
      <c r="D83" s="85" t="s">
        <v>1142</v>
      </c>
      <c r="E83" s="85" t="s">
        <v>1143</v>
      </c>
      <c r="F83" s="86" t="s">
        <v>837</v>
      </c>
      <c r="G83" s="86" t="s">
        <v>877</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1134</v>
      </c>
      <c r="B84" s="81" t="s">
        <v>1144</v>
      </c>
      <c r="C84" s="83" t="s">
        <v>1145</v>
      </c>
      <c r="D84" s="85" t="s">
        <v>1146</v>
      </c>
      <c r="E84" s="85" t="s">
        <v>1147</v>
      </c>
      <c r="F84" s="86" t="s">
        <v>1101</v>
      </c>
      <c r="G84" s="86" t="s">
        <v>877</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1134</v>
      </c>
      <c r="B85" s="81" t="s">
        <v>1148</v>
      </c>
      <c r="C85" s="83" t="s">
        <v>1149</v>
      </c>
      <c r="D85" s="85" t="s">
        <v>1150</v>
      </c>
      <c r="E85" s="85" t="s">
        <v>1151</v>
      </c>
      <c r="F85" s="86" t="s">
        <v>863</v>
      </c>
      <c r="G85" s="86" t="s">
        <v>877</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1134</v>
      </c>
      <c r="B86" s="81" t="s">
        <v>1152</v>
      </c>
      <c r="C86" s="83" t="s">
        <v>1153</v>
      </c>
      <c r="D86" s="85" t="s">
        <v>1154</v>
      </c>
      <c r="E86" s="85" t="s">
        <v>1155</v>
      </c>
      <c r="F86" s="86" t="s">
        <v>1101</v>
      </c>
      <c r="G86" s="86" t="s">
        <v>877</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1134</v>
      </c>
      <c r="B87" s="81" t="s">
        <v>1156</v>
      </c>
      <c r="C87" s="83" t="s">
        <v>1157</v>
      </c>
      <c r="D87" s="85" t="s">
        <v>1158</v>
      </c>
      <c r="E87" s="85" t="s">
        <v>1159</v>
      </c>
      <c r="F87" s="86" t="s">
        <v>1101</v>
      </c>
      <c r="G87" s="86" t="s">
        <v>877</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1134</v>
      </c>
      <c r="B88" s="81" t="s">
        <v>1160</v>
      </c>
      <c r="C88" s="83" t="s">
        <v>1161</v>
      </c>
      <c r="D88" s="85" t="s">
        <v>1162</v>
      </c>
      <c r="E88" s="85" t="s">
        <v>1163</v>
      </c>
      <c r="F88" s="86" t="s">
        <v>1101</v>
      </c>
      <c r="G88" s="86" t="s">
        <v>877</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1164</v>
      </c>
      <c r="B89" s="80">
        <v>10</v>
      </c>
      <c r="C89" s="82" t="s">
        <v>25</v>
      </c>
      <c r="D89" s="84" t="s">
        <v>1165</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1164</v>
      </c>
      <c r="B90" s="81" t="s">
        <v>1166</v>
      </c>
      <c r="C90" s="83" t="s">
        <v>1167</v>
      </c>
      <c r="D90" s="85" t="s">
        <v>1168</v>
      </c>
      <c r="E90" s="85" t="s">
        <v>1169</v>
      </c>
      <c r="F90" s="86" t="s">
        <v>837</v>
      </c>
      <c r="G90" s="86" t="s">
        <v>848</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1164</v>
      </c>
      <c r="B91" s="81" t="s">
        <v>1170</v>
      </c>
      <c r="C91" s="83" t="s">
        <v>1171</v>
      </c>
      <c r="D91" s="85" t="s">
        <v>1172</v>
      </c>
      <c r="E91" s="85" t="s">
        <v>1173</v>
      </c>
      <c r="F91" s="86" t="s">
        <v>837</v>
      </c>
      <c r="G91" s="86" t="s">
        <v>877</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1164</v>
      </c>
      <c r="B92" s="81" t="s">
        <v>1174</v>
      </c>
      <c r="C92" s="83" t="s">
        <v>1175</v>
      </c>
      <c r="D92" s="85" t="s">
        <v>1176</v>
      </c>
      <c r="E92" s="85" t="s">
        <v>1177</v>
      </c>
      <c r="F92" s="86" t="s">
        <v>837</v>
      </c>
      <c r="G92" s="86" t="s">
        <v>877</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1164</v>
      </c>
      <c r="B93" s="81" t="s">
        <v>1178</v>
      </c>
      <c r="C93" s="83" t="s">
        <v>1179</v>
      </c>
      <c r="D93" s="85" t="s">
        <v>1180</v>
      </c>
      <c r="E93" s="85" t="s">
        <v>1181</v>
      </c>
      <c r="F93" s="86" t="s">
        <v>837</v>
      </c>
      <c r="G93" s="86" t="s">
        <v>848</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1164</v>
      </c>
      <c r="B94" s="81" t="s">
        <v>1182</v>
      </c>
      <c r="C94" s="83" t="s">
        <v>1183</v>
      </c>
      <c r="D94" s="85" t="s">
        <v>1184</v>
      </c>
      <c r="E94" s="85" t="s">
        <v>1185</v>
      </c>
      <c r="F94" s="86" t="s">
        <v>837</v>
      </c>
      <c r="G94" s="86" t="s">
        <v>877</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1164</v>
      </c>
      <c r="B95" s="81" t="s">
        <v>1186</v>
      </c>
      <c r="C95" s="83" t="s">
        <v>1187</v>
      </c>
      <c r="D95" s="85" t="s">
        <v>1188</v>
      </c>
      <c r="E95" s="85" t="s">
        <v>1189</v>
      </c>
      <c r="F95" s="86" t="s">
        <v>837</v>
      </c>
      <c r="G95" s="86" t="s">
        <v>877</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1164</v>
      </c>
      <c r="B96" s="81" t="s">
        <v>1190</v>
      </c>
      <c r="C96" s="83" t="s">
        <v>1191</v>
      </c>
      <c r="D96" s="85" t="s">
        <v>1192</v>
      </c>
      <c r="E96" s="85" t="s">
        <v>1193</v>
      </c>
      <c r="F96" s="86" t="s">
        <v>837</v>
      </c>
      <c r="G96" s="86" t="s">
        <v>848</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1194</v>
      </c>
      <c r="B97" s="80">
        <v>11</v>
      </c>
      <c r="C97" s="82" t="s">
        <v>25</v>
      </c>
      <c r="D97" s="84" t="s">
        <v>1195</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1194</v>
      </c>
      <c r="B98" s="81" t="s">
        <v>1196</v>
      </c>
      <c r="C98" s="83" t="s">
        <v>1197</v>
      </c>
      <c r="D98" s="85" t="s">
        <v>1198</v>
      </c>
      <c r="E98" s="85" t="s">
        <v>1199</v>
      </c>
      <c r="F98" s="86" t="s">
        <v>947</v>
      </c>
      <c r="G98" s="86" t="s">
        <v>893</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1194</v>
      </c>
      <c r="B99" s="81" t="s">
        <v>1200</v>
      </c>
      <c r="C99" s="83" t="s">
        <v>1201</v>
      </c>
      <c r="D99" s="85" t="s">
        <v>1202</v>
      </c>
      <c r="E99" s="85" t="s">
        <v>1203</v>
      </c>
      <c r="F99" s="86" t="s">
        <v>892</v>
      </c>
      <c r="G99" s="86" t="s">
        <v>1204</v>
      </c>
      <c r="H99" s="86">
        <v>1</v>
      </c>
      <c r="I99" s="88">
        <f>IF(COUNTIF(J99:AW99,"&lt;&gt;")=0,"",SUMPRODUCT(((Recommendations[ImplStatus]="Implemented")+(Recommendations[ImplStatus]="Compensated"))*ISNUMBER(MATCH(Recommendations[Id],J99:AW99,0)))/COUNTIF(J99:AW99,"&lt;&gt;"))</f>
        <v>0</v>
      </c>
      <c r="J99" s="90" t="s">
        <v>331</v>
      </c>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1194</v>
      </c>
      <c r="B100" s="81" t="s">
        <v>1205</v>
      </c>
      <c r="C100" s="83" t="s">
        <v>1206</v>
      </c>
      <c r="D100" s="85" t="s">
        <v>1207</v>
      </c>
      <c r="E100" s="85" t="s">
        <v>1208</v>
      </c>
      <c r="F100" s="86" t="s">
        <v>892</v>
      </c>
      <c r="G100" s="86" t="s">
        <v>877</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1194</v>
      </c>
      <c r="B101" s="81" t="s">
        <v>1209</v>
      </c>
      <c r="C101" s="83" t="s">
        <v>1210</v>
      </c>
      <c r="D101" s="85" t="s">
        <v>1211</v>
      </c>
      <c r="E101" s="85" t="s">
        <v>1212</v>
      </c>
      <c r="F101" s="86" t="s">
        <v>892</v>
      </c>
      <c r="G101" s="86" t="s">
        <v>1204</v>
      </c>
      <c r="H101" s="86">
        <v>1</v>
      </c>
      <c r="I101" s="88">
        <f>IF(COUNTIF(J101:AW101,"&lt;&gt;")=0,"",SUMPRODUCT(((Recommendations[ImplStatus]="Implemented")+(Recommendations[ImplStatus]="Compensated"))*ISNUMBER(MATCH(Recommendations[Id],J101:AW101,0)))/COUNTIF(J101:AW101,"&lt;&gt;"))</f>
        <v>0</v>
      </c>
      <c r="J101" s="90" t="s">
        <v>331</v>
      </c>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1194</v>
      </c>
      <c r="B102" s="81" t="s">
        <v>1213</v>
      </c>
      <c r="C102" s="83" t="s">
        <v>1214</v>
      </c>
      <c r="D102" s="85" t="s">
        <v>1215</v>
      </c>
      <c r="E102" s="85" t="s">
        <v>1216</v>
      </c>
      <c r="F102" s="86" t="s">
        <v>892</v>
      </c>
      <c r="G102" s="86" t="s">
        <v>1204</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1217</v>
      </c>
      <c r="B103" s="80">
        <v>12</v>
      </c>
      <c r="C103" s="82" t="s">
        <v>25</v>
      </c>
      <c r="D103" s="84" t="s">
        <v>1218</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1217</v>
      </c>
      <c r="B104" s="81" t="s">
        <v>1219</v>
      </c>
      <c r="C104" s="83" t="s">
        <v>1220</v>
      </c>
      <c r="D104" s="85" t="s">
        <v>1221</v>
      </c>
      <c r="E104" s="85" t="s">
        <v>1222</v>
      </c>
      <c r="F104" s="86" t="s">
        <v>1101</v>
      </c>
      <c r="G104" s="86" t="s">
        <v>877</v>
      </c>
      <c r="H104" s="86">
        <v>1</v>
      </c>
      <c r="I104" s="88">
        <f>IF(COUNTIF(J104:AW104,"&lt;&gt;")=0,"",SUMPRODUCT(((Recommendations[ImplStatus]="Implemented")+(Recommendations[ImplStatus]="Compensated"))*ISNUMBER(MATCH(Recommendations[Id],J104:AW104,0)))/COUNTIF(J104:AW104,"&lt;&gt;"))</f>
        <v>0</v>
      </c>
      <c r="J104" s="90" t="s">
        <v>259</v>
      </c>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1217</v>
      </c>
      <c r="B105" s="81" t="s">
        <v>1223</v>
      </c>
      <c r="C105" s="83" t="s">
        <v>1224</v>
      </c>
      <c r="D105" s="85" t="s">
        <v>1225</v>
      </c>
      <c r="E105" s="85" t="s">
        <v>1226</v>
      </c>
      <c r="F105" s="86" t="s">
        <v>1101</v>
      </c>
      <c r="G105" s="86" t="s">
        <v>877</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1217</v>
      </c>
      <c r="B106" s="81" t="s">
        <v>1227</v>
      </c>
      <c r="C106" s="83" t="s">
        <v>1228</v>
      </c>
      <c r="D106" s="85" t="s">
        <v>1229</v>
      </c>
      <c r="E106" s="85" t="s">
        <v>1230</v>
      </c>
      <c r="F106" s="86" t="s">
        <v>1101</v>
      </c>
      <c r="G106" s="86" t="s">
        <v>877</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1217</v>
      </c>
      <c r="B107" s="81" t="s">
        <v>1231</v>
      </c>
      <c r="C107" s="83" t="s">
        <v>1232</v>
      </c>
      <c r="D107" s="85" t="s">
        <v>1233</v>
      </c>
      <c r="E107" s="85" t="s">
        <v>1234</v>
      </c>
      <c r="F107" s="86" t="s">
        <v>947</v>
      </c>
      <c r="G107" s="86" t="s">
        <v>893</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1217</v>
      </c>
      <c r="B108" s="81" t="s">
        <v>1235</v>
      </c>
      <c r="C108" s="83" t="s">
        <v>1236</v>
      </c>
      <c r="D108" s="85" t="s">
        <v>1237</v>
      </c>
      <c r="E108" s="85" t="s">
        <v>1238</v>
      </c>
      <c r="F108" s="86" t="s">
        <v>1101</v>
      </c>
      <c r="G108" s="86" t="s">
        <v>877</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1217</v>
      </c>
      <c r="B109" s="81" t="s">
        <v>1239</v>
      </c>
      <c r="C109" s="83" t="s">
        <v>1240</v>
      </c>
      <c r="D109" s="85" t="s">
        <v>1241</v>
      </c>
      <c r="E109" s="85" t="s">
        <v>1242</v>
      </c>
      <c r="F109" s="86" t="s">
        <v>1101</v>
      </c>
      <c r="G109" s="86" t="s">
        <v>877</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1217</v>
      </c>
      <c r="B110" s="81" t="s">
        <v>1243</v>
      </c>
      <c r="C110" s="83" t="s">
        <v>1244</v>
      </c>
      <c r="D110" s="85" t="s">
        <v>1245</v>
      </c>
      <c r="E110" s="85" t="s">
        <v>1246</v>
      </c>
      <c r="F110" s="86" t="s">
        <v>837</v>
      </c>
      <c r="G110" s="86" t="s">
        <v>877</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1217</v>
      </c>
      <c r="B111" s="81" t="s">
        <v>1247</v>
      </c>
      <c r="C111" s="83" t="s">
        <v>1248</v>
      </c>
      <c r="D111" s="85" t="s">
        <v>1249</v>
      </c>
      <c r="E111" s="85" t="s">
        <v>1250</v>
      </c>
      <c r="F111" s="86" t="s">
        <v>837</v>
      </c>
      <c r="G111" s="86" t="s">
        <v>877</v>
      </c>
      <c r="H111" s="86">
        <v>3</v>
      </c>
      <c r="I111" s="88">
        <f>IF(COUNTIF(J111:AW111,"&lt;&gt;")=0,"",SUMPRODUCT(((Recommendations[ImplStatus]="Implemented")+(Recommendations[ImplStatus]="Compensated"))*ISNUMBER(MATCH(Recommendations[Id],J111:AW111,0)))/COUNTIF(J111:AW111,"&lt;&gt;"))</f>
        <v>0</v>
      </c>
      <c r="J111" s="90" t="s">
        <v>234</v>
      </c>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1251</v>
      </c>
      <c r="B112" s="80">
        <v>13</v>
      </c>
      <c r="C112" s="82" t="s">
        <v>25</v>
      </c>
      <c r="D112" s="84" t="s">
        <v>1252</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1251</v>
      </c>
      <c r="B113" s="81" t="s">
        <v>1253</v>
      </c>
      <c r="C113" s="83" t="s">
        <v>1254</v>
      </c>
      <c r="D113" s="85" t="s">
        <v>1255</v>
      </c>
      <c r="E113" s="85" t="s">
        <v>1256</v>
      </c>
      <c r="F113" s="86" t="s">
        <v>1101</v>
      </c>
      <c r="G113" s="86" t="s">
        <v>848</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1251</v>
      </c>
      <c r="B114" s="81" t="s">
        <v>1257</v>
      </c>
      <c r="C114" s="83" t="s">
        <v>1258</v>
      </c>
      <c r="D114" s="85" t="s">
        <v>1259</v>
      </c>
      <c r="E114" s="85" t="s">
        <v>1260</v>
      </c>
      <c r="F114" s="86" t="s">
        <v>837</v>
      </c>
      <c r="G114" s="86" t="s">
        <v>848</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1251</v>
      </c>
      <c r="B115" s="81" t="s">
        <v>1261</v>
      </c>
      <c r="C115" s="83" t="s">
        <v>1262</v>
      </c>
      <c r="D115" s="85" t="s">
        <v>1263</v>
      </c>
      <c r="E115" s="85" t="s">
        <v>1264</v>
      </c>
      <c r="F115" s="86" t="s">
        <v>1101</v>
      </c>
      <c r="G115" s="86" t="s">
        <v>848</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1251</v>
      </c>
      <c r="B116" s="81" t="s">
        <v>1265</v>
      </c>
      <c r="C116" s="83" t="s">
        <v>1266</v>
      </c>
      <c r="D116" s="85" t="s">
        <v>1267</v>
      </c>
      <c r="E116" s="85" t="s">
        <v>1268</v>
      </c>
      <c r="F116" s="86" t="s">
        <v>1101</v>
      </c>
      <c r="G116" s="86" t="s">
        <v>877</v>
      </c>
      <c r="H116" s="86">
        <v>2</v>
      </c>
      <c r="I116" s="88">
        <f>IF(COUNTIF(J116:AW116,"&lt;&gt;")=0,"",SUMPRODUCT(((Recommendations[ImplStatus]="Implemented")+(Recommendations[ImplStatus]="Compensated"))*ISNUMBER(MATCH(Recommendations[Id],J116:AW116,0)))/COUNTIF(J116:AW116,"&lt;&gt;"))</f>
        <v>0</v>
      </c>
      <c r="J116" s="90" t="s">
        <v>456</v>
      </c>
      <c r="K116" s="90" t="s">
        <v>516</v>
      </c>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1251</v>
      </c>
      <c r="B117" s="81" t="s">
        <v>1269</v>
      </c>
      <c r="C117" s="83" t="s">
        <v>1270</v>
      </c>
      <c r="D117" s="85" t="s">
        <v>1271</v>
      </c>
      <c r="E117" s="85" t="s">
        <v>1272</v>
      </c>
      <c r="F117" s="86" t="s">
        <v>837</v>
      </c>
      <c r="G117" s="86" t="s">
        <v>877</v>
      </c>
      <c r="H117" s="86">
        <v>2</v>
      </c>
      <c r="I117" s="88">
        <f>IF(COUNTIF(J117:AW117,"&lt;&gt;")=0,"",SUMPRODUCT(((Recommendations[ImplStatus]="Implemented")+(Recommendations[ImplStatus]="Compensated"))*ISNUMBER(MATCH(Recommendations[Id],J117:AW117,0)))/COUNTIF(J117:AW117,"&lt;&gt;"))</f>
        <v>0</v>
      </c>
      <c r="J117" s="90" t="s">
        <v>202</v>
      </c>
      <c r="K117" s="90" t="s">
        <v>426</v>
      </c>
      <c r="L117" s="90" t="s">
        <v>432</v>
      </c>
      <c r="M117" s="90" t="s">
        <v>480</v>
      </c>
      <c r="N117" s="90" t="s">
        <v>522</v>
      </c>
      <c r="O117" s="90" t="s">
        <v>537</v>
      </c>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1251</v>
      </c>
      <c r="B118" s="81" t="s">
        <v>1273</v>
      </c>
      <c r="C118" s="83" t="s">
        <v>1274</v>
      </c>
      <c r="D118" s="85" t="s">
        <v>1275</v>
      </c>
      <c r="E118" s="85" t="s">
        <v>1276</v>
      </c>
      <c r="F118" s="86" t="s">
        <v>1101</v>
      </c>
      <c r="G118" s="86" t="s">
        <v>848</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1251</v>
      </c>
      <c r="B119" s="81" t="s">
        <v>1277</v>
      </c>
      <c r="C119" s="83" t="s">
        <v>1278</v>
      </c>
      <c r="D119" s="85" t="s">
        <v>1279</v>
      </c>
      <c r="E119" s="85" t="s">
        <v>1280</v>
      </c>
      <c r="F119" s="86" t="s">
        <v>837</v>
      </c>
      <c r="G119" s="86" t="s">
        <v>877</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1251</v>
      </c>
      <c r="B120" s="81" t="s">
        <v>1281</v>
      </c>
      <c r="C120" s="83" t="s">
        <v>1282</v>
      </c>
      <c r="D120" s="85" t="s">
        <v>1283</v>
      </c>
      <c r="E120" s="85" t="s">
        <v>1284</v>
      </c>
      <c r="F120" s="86" t="s">
        <v>1101</v>
      </c>
      <c r="G120" s="86" t="s">
        <v>877</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1251</v>
      </c>
      <c r="B121" s="81" t="s">
        <v>1285</v>
      </c>
      <c r="C121" s="83" t="s">
        <v>1286</v>
      </c>
      <c r="D121" s="85" t="s">
        <v>1287</v>
      </c>
      <c r="E121" s="85" t="s">
        <v>1288</v>
      </c>
      <c r="F121" s="86" t="s">
        <v>1101</v>
      </c>
      <c r="G121" s="86" t="s">
        <v>877</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1251</v>
      </c>
      <c r="B122" s="81" t="s">
        <v>1289</v>
      </c>
      <c r="C122" s="83" t="s">
        <v>1290</v>
      </c>
      <c r="D122" s="85" t="s">
        <v>1291</v>
      </c>
      <c r="E122" s="85" t="s">
        <v>1292</v>
      </c>
      <c r="F122" s="86" t="s">
        <v>1101</v>
      </c>
      <c r="G122" s="86" t="s">
        <v>877</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1251</v>
      </c>
      <c r="B123" s="81" t="s">
        <v>1293</v>
      </c>
      <c r="C123" s="83" t="s">
        <v>1294</v>
      </c>
      <c r="D123" s="85" t="s">
        <v>1295</v>
      </c>
      <c r="E123" s="85" t="s">
        <v>1296</v>
      </c>
      <c r="F123" s="86" t="s">
        <v>1101</v>
      </c>
      <c r="G123" s="86" t="s">
        <v>848</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1297</v>
      </c>
      <c r="B124" s="80">
        <v>14</v>
      </c>
      <c r="C124" s="82" t="s">
        <v>25</v>
      </c>
      <c r="D124" s="84" t="s">
        <v>1298</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1297</v>
      </c>
      <c r="B125" s="81" t="s">
        <v>1299</v>
      </c>
      <c r="C125" s="83" t="s">
        <v>1300</v>
      </c>
      <c r="D125" s="85" t="s">
        <v>1301</v>
      </c>
      <c r="E125" s="85" t="s">
        <v>1302</v>
      </c>
      <c r="F125" s="86" t="s">
        <v>947</v>
      </c>
      <c r="G125" s="86" t="s">
        <v>893</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1297</v>
      </c>
      <c r="B126" s="81" t="s">
        <v>1303</v>
      </c>
      <c r="C126" s="83" t="s">
        <v>1304</v>
      </c>
      <c r="D126" s="85" t="s">
        <v>1305</v>
      </c>
      <c r="E126" s="85" t="s">
        <v>1306</v>
      </c>
      <c r="F126" s="86" t="s">
        <v>972</v>
      </c>
      <c r="G126" s="86" t="s">
        <v>877</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1297</v>
      </c>
      <c r="B127" s="81" t="s">
        <v>1307</v>
      </c>
      <c r="C127" s="83" t="s">
        <v>1308</v>
      </c>
      <c r="D127" s="85" t="s">
        <v>1309</v>
      </c>
      <c r="E127" s="85" t="s">
        <v>1310</v>
      </c>
      <c r="F127" s="86" t="s">
        <v>972</v>
      </c>
      <c r="G127" s="86" t="s">
        <v>877</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1297</v>
      </c>
      <c r="B128" s="81" t="s">
        <v>1311</v>
      </c>
      <c r="C128" s="83" t="s">
        <v>1312</v>
      </c>
      <c r="D128" s="85" t="s">
        <v>1313</v>
      </c>
      <c r="E128" s="85" t="s">
        <v>1314</v>
      </c>
      <c r="F128" s="86" t="s">
        <v>972</v>
      </c>
      <c r="G128" s="86" t="s">
        <v>877</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1297</v>
      </c>
      <c r="B129" s="81" t="s">
        <v>1315</v>
      </c>
      <c r="C129" s="83" t="s">
        <v>1316</v>
      </c>
      <c r="D129" s="85" t="s">
        <v>1317</v>
      </c>
      <c r="E129" s="85" t="s">
        <v>1318</v>
      </c>
      <c r="F129" s="86" t="s">
        <v>972</v>
      </c>
      <c r="G129" s="86" t="s">
        <v>877</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1297</v>
      </c>
      <c r="B130" s="81" t="s">
        <v>1319</v>
      </c>
      <c r="C130" s="83" t="s">
        <v>1320</v>
      </c>
      <c r="D130" s="85" t="s">
        <v>1321</v>
      </c>
      <c r="E130" s="85" t="s">
        <v>1322</v>
      </c>
      <c r="F130" s="86" t="s">
        <v>972</v>
      </c>
      <c r="G130" s="86" t="s">
        <v>877</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1297</v>
      </c>
      <c r="B131" s="81" t="s">
        <v>1323</v>
      </c>
      <c r="C131" s="83" t="s">
        <v>1324</v>
      </c>
      <c r="D131" s="85" t="s">
        <v>1325</v>
      </c>
      <c r="E131" s="85" t="s">
        <v>1326</v>
      </c>
      <c r="F131" s="86" t="s">
        <v>972</v>
      </c>
      <c r="G131" s="86" t="s">
        <v>877</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1297</v>
      </c>
      <c r="B132" s="81" t="s">
        <v>1327</v>
      </c>
      <c r="C132" s="83" t="s">
        <v>1328</v>
      </c>
      <c r="D132" s="85" t="s">
        <v>1329</v>
      </c>
      <c r="E132" s="85" t="s">
        <v>1330</v>
      </c>
      <c r="F132" s="86" t="s">
        <v>972</v>
      </c>
      <c r="G132" s="86" t="s">
        <v>877</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1297</v>
      </c>
      <c r="B133" s="81" t="s">
        <v>1331</v>
      </c>
      <c r="C133" s="83" t="s">
        <v>1332</v>
      </c>
      <c r="D133" s="85" t="s">
        <v>1333</v>
      </c>
      <c r="E133" s="85" t="s">
        <v>1334</v>
      </c>
      <c r="F133" s="86" t="s">
        <v>972</v>
      </c>
      <c r="G133" s="86" t="s">
        <v>877</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1335</v>
      </c>
      <c r="B134" s="80">
        <v>15</v>
      </c>
      <c r="C134" s="82" t="s">
        <v>25</v>
      </c>
      <c r="D134" s="84" t="s">
        <v>1336</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1335</v>
      </c>
      <c r="B135" s="81" t="s">
        <v>1337</v>
      </c>
      <c r="C135" s="83" t="s">
        <v>1338</v>
      </c>
      <c r="D135" s="85" t="s">
        <v>1339</v>
      </c>
      <c r="E135" s="85" t="s">
        <v>1340</v>
      </c>
      <c r="F135" s="86" t="s">
        <v>972</v>
      </c>
      <c r="G135" s="86" t="s">
        <v>838</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1335</v>
      </c>
      <c r="B136" s="81" t="s">
        <v>1341</v>
      </c>
      <c r="C136" s="83" t="s">
        <v>1342</v>
      </c>
      <c r="D136" s="85" t="s">
        <v>1343</v>
      </c>
      <c r="E136" s="85" t="s">
        <v>1344</v>
      </c>
      <c r="F136" s="86" t="s">
        <v>947</v>
      </c>
      <c r="G136" s="86" t="s">
        <v>893</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1335</v>
      </c>
      <c r="B137" s="81" t="s">
        <v>1345</v>
      </c>
      <c r="C137" s="83" t="s">
        <v>1346</v>
      </c>
      <c r="D137" s="85" t="s">
        <v>1347</v>
      </c>
      <c r="E137" s="85" t="s">
        <v>1348</v>
      </c>
      <c r="F137" s="86" t="s">
        <v>972</v>
      </c>
      <c r="G137" s="86" t="s">
        <v>893</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1335</v>
      </c>
      <c r="B138" s="81" t="s">
        <v>1349</v>
      </c>
      <c r="C138" s="83" t="s">
        <v>1350</v>
      </c>
      <c r="D138" s="85" t="s">
        <v>1351</v>
      </c>
      <c r="E138" s="85" t="s">
        <v>1352</v>
      </c>
      <c r="F138" s="86" t="s">
        <v>947</v>
      </c>
      <c r="G138" s="86" t="s">
        <v>893</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1335</v>
      </c>
      <c r="B139" s="81" t="s">
        <v>1353</v>
      </c>
      <c r="C139" s="83" t="s">
        <v>1354</v>
      </c>
      <c r="D139" s="85" t="s">
        <v>1355</v>
      </c>
      <c r="E139" s="85" t="s">
        <v>1356</v>
      </c>
      <c r="F139" s="86" t="s">
        <v>972</v>
      </c>
      <c r="G139" s="86" t="s">
        <v>893</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1335</v>
      </c>
      <c r="B140" s="81" t="s">
        <v>1357</v>
      </c>
      <c r="C140" s="83" t="s">
        <v>1358</v>
      </c>
      <c r="D140" s="85" t="s">
        <v>1359</v>
      </c>
      <c r="E140" s="85" t="s">
        <v>1360</v>
      </c>
      <c r="F140" s="86" t="s">
        <v>892</v>
      </c>
      <c r="G140" s="86" t="s">
        <v>893</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1335</v>
      </c>
      <c r="B141" s="81" t="s">
        <v>1361</v>
      </c>
      <c r="C141" s="83" t="s">
        <v>1362</v>
      </c>
      <c r="D141" s="85" t="s">
        <v>1363</v>
      </c>
      <c r="E141" s="85" t="s">
        <v>1364</v>
      </c>
      <c r="F141" s="86" t="s">
        <v>892</v>
      </c>
      <c r="G141" s="86" t="s">
        <v>877</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1365</v>
      </c>
      <c r="B142" s="80">
        <v>16</v>
      </c>
      <c r="C142" s="82" t="s">
        <v>25</v>
      </c>
      <c r="D142" s="84" t="s">
        <v>1366</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1365</v>
      </c>
      <c r="B143" s="81" t="s">
        <v>1367</v>
      </c>
      <c r="C143" s="83" t="s">
        <v>1368</v>
      </c>
      <c r="D143" s="85" t="s">
        <v>1369</v>
      </c>
      <c r="E143" s="85" t="s">
        <v>1370</v>
      </c>
      <c r="F143" s="86" t="s">
        <v>947</v>
      </c>
      <c r="G143" s="86" t="s">
        <v>893</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1365</v>
      </c>
      <c r="B144" s="81" t="s">
        <v>1371</v>
      </c>
      <c r="C144" s="83" t="s">
        <v>1372</v>
      </c>
      <c r="D144" s="85" t="s">
        <v>1373</v>
      </c>
      <c r="E144" s="85" t="s">
        <v>1374</v>
      </c>
      <c r="F144" s="86" t="s">
        <v>947</v>
      </c>
      <c r="G144" s="86" t="s">
        <v>893</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1365</v>
      </c>
      <c r="B145" s="81" t="s">
        <v>1375</v>
      </c>
      <c r="C145" s="83" t="s">
        <v>1376</v>
      </c>
      <c r="D145" s="85" t="s">
        <v>1377</v>
      </c>
      <c r="E145" s="85" t="s">
        <v>1378</v>
      </c>
      <c r="F145" s="86" t="s">
        <v>863</v>
      </c>
      <c r="G145" s="86" t="s">
        <v>848</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1365</v>
      </c>
      <c r="B146" s="81" t="s">
        <v>1379</v>
      </c>
      <c r="C146" s="83" t="s">
        <v>1380</v>
      </c>
      <c r="D146" s="85" t="s">
        <v>1381</v>
      </c>
      <c r="E146" s="85" t="s">
        <v>1382</v>
      </c>
      <c r="F146" s="86" t="s">
        <v>863</v>
      </c>
      <c r="G146" s="86" t="s">
        <v>838</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1365</v>
      </c>
      <c r="B147" s="81" t="s">
        <v>1383</v>
      </c>
      <c r="C147" s="83" t="s">
        <v>1384</v>
      </c>
      <c r="D147" s="85" t="s">
        <v>1385</v>
      </c>
      <c r="E147" s="85" t="s">
        <v>1386</v>
      </c>
      <c r="F147" s="86" t="s">
        <v>863</v>
      </c>
      <c r="G147" s="86" t="s">
        <v>877</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1365</v>
      </c>
      <c r="B148" s="81" t="s">
        <v>1387</v>
      </c>
      <c r="C148" s="83" t="s">
        <v>1388</v>
      </c>
      <c r="D148" s="85" t="s">
        <v>1389</v>
      </c>
      <c r="E148" s="85" t="s">
        <v>1390</v>
      </c>
      <c r="F148" s="86" t="s">
        <v>947</v>
      </c>
      <c r="G148" s="86" t="s">
        <v>893</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1365</v>
      </c>
      <c r="B149" s="81" t="s">
        <v>1391</v>
      </c>
      <c r="C149" s="83" t="s">
        <v>1392</v>
      </c>
      <c r="D149" s="85" t="s">
        <v>1393</v>
      </c>
      <c r="E149" s="85" t="s">
        <v>1394</v>
      </c>
      <c r="F149" s="86" t="s">
        <v>863</v>
      </c>
      <c r="G149" s="86" t="s">
        <v>877</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1365</v>
      </c>
      <c r="B150" s="81" t="s">
        <v>1395</v>
      </c>
      <c r="C150" s="83" t="s">
        <v>1396</v>
      </c>
      <c r="D150" s="85" t="s">
        <v>1397</v>
      </c>
      <c r="E150" s="85" t="s">
        <v>1398</v>
      </c>
      <c r="F150" s="86" t="s">
        <v>1101</v>
      </c>
      <c r="G150" s="86" t="s">
        <v>877</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1365</v>
      </c>
      <c r="B151" s="81" t="s">
        <v>1399</v>
      </c>
      <c r="C151" s="83" t="s">
        <v>1400</v>
      </c>
      <c r="D151" s="85" t="s">
        <v>1401</v>
      </c>
      <c r="E151" s="85" t="s">
        <v>1402</v>
      </c>
      <c r="F151" s="86" t="s">
        <v>972</v>
      </c>
      <c r="G151" s="86" t="s">
        <v>877</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1365</v>
      </c>
      <c r="B152" s="81" t="s">
        <v>1403</v>
      </c>
      <c r="C152" s="83" t="s">
        <v>1404</v>
      </c>
      <c r="D152" s="85" t="s">
        <v>1405</v>
      </c>
      <c r="E152" s="85" t="s">
        <v>1406</v>
      </c>
      <c r="F152" s="86" t="s">
        <v>863</v>
      </c>
      <c r="G152" s="86" t="s">
        <v>877</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1365</v>
      </c>
      <c r="B153" s="81" t="s">
        <v>1407</v>
      </c>
      <c r="C153" s="83" t="s">
        <v>1408</v>
      </c>
      <c r="D153" s="85" t="s">
        <v>1409</v>
      </c>
      <c r="E153" s="85" t="s">
        <v>1410</v>
      </c>
      <c r="F153" s="86" t="s">
        <v>863</v>
      </c>
      <c r="G153" s="86" t="s">
        <v>877</v>
      </c>
      <c r="H153" s="86">
        <v>2</v>
      </c>
      <c r="I153" s="88">
        <f>IF(COUNTIF(J153:AW153,"&lt;&gt;")=0,"",SUMPRODUCT(((Recommendations[ImplStatus]="Implemented")+(Recommendations[ImplStatus]="Compensated"))*ISNUMBER(MATCH(Recommendations[Id],J153:AW153,0)))/COUNTIF(J153:AW153,"&lt;&gt;"))</f>
        <v>0</v>
      </c>
      <c r="J153" s="90" t="s">
        <v>113</v>
      </c>
      <c r="K153" s="90" t="s">
        <v>126</v>
      </c>
      <c r="L153" s="90" t="s">
        <v>134</v>
      </c>
      <c r="M153" s="90" t="s">
        <v>156</v>
      </c>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1365</v>
      </c>
      <c r="B154" s="81" t="s">
        <v>1411</v>
      </c>
      <c r="C154" s="83" t="s">
        <v>1412</v>
      </c>
      <c r="D154" s="85" t="s">
        <v>1413</v>
      </c>
      <c r="E154" s="85" t="s">
        <v>1414</v>
      </c>
      <c r="F154" s="86" t="s">
        <v>863</v>
      </c>
      <c r="G154" s="86" t="s">
        <v>877</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1365</v>
      </c>
      <c r="B155" s="81" t="s">
        <v>1415</v>
      </c>
      <c r="C155" s="83" t="s">
        <v>1416</v>
      </c>
      <c r="D155" s="85" t="s">
        <v>1417</v>
      </c>
      <c r="E155" s="85" t="s">
        <v>1418</v>
      </c>
      <c r="F155" s="86" t="s">
        <v>863</v>
      </c>
      <c r="G155" s="86" t="s">
        <v>848</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1365</v>
      </c>
      <c r="B156" s="81" t="s">
        <v>1419</v>
      </c>
      <c r="C156" s="83" t="s">
        <v>1420</v>
      </c>
      <c r="D156" s="85" t="s">
        <v>1421</v>
      </c>
      <c r="E156" s="85" t="s">
        <v>1422</v>
      </c>
      <c r="F156" s="86" t="s">
        <v>863</v>
      </c>
      <c r="G156" s="86" t="s">
        <v>877</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1423</v>
      </c>
      <c r="B157" s="80">
        <v>17</v>
      </c>
      <c r="C157" s="82" t="s">
        <v>25</v>
      </c>
      <c r="D157" s="84" t="s">
        <v>1424</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1423</v>
      </c>
      <c r="B158" s="81" t="s">
        <v>1425</v>
      </c>
      <c r="C158" s="83" t="s">
        <v>1426</v>
      </c>
      <c r="D158" s="85" t="s">
        <v>1427</v>
      </c>
      <c r="E158" s="85" t="s">
        <v>1428</v>
      </c>
      <c r="F158" s="86" t="s">
        <v>972</v>
      </c>
      <c r="G158" s="86" t="s">
        <v>843</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1423</v>
      </c>
      <c r="B159" s="81" t="s">
        <v>1429</v>
      </c>
      <c r="C159" s="83" t="s">
        <v>1430</v>
      </c>
      <c r="D159" s="85" t="s">
        <v>1431</v>
      </c>
      <c r="E159" s="85" t="s">
        <v>1432</v>
      </c>
      <c r="F159" s="86" t="s">
        <v>947</v>
      </c>
      <c r="G159" s="86" t="s">
        <v>893</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1423</v>
      </c>
      <c r="B160" s="81" t="s">
        <v>1433</v>
      </c>
      <c r="C160" s="83" t="s">
        <v>1434</v>
      </c>
      <c r="D160" s="85" t="s">
        <v>1435</v>
      </c>
      <c r="E160" s="85" t="s">
        <v>1436</v>
      </c>
      <c r="F160" s="86" t="s">
        <v>947</v>
      </c>
      <c r="G160" s="86" t="s">
        <v>893</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1423</v>
      </c>
      <c r="B161" s="81" t="s">
        <v>1437</v>
      </c>
      <c r="C161" s="83" t="s">
        <v>1438</v>
      </c>
      <c r="D161" s="85" t="s">
        <v>1439</v>
      </c>
      <c r="E161" s="85" t="s">
        <v>1440</v>
      </c>
      <c r="F161" s="86" t="s">
        <v>947</v>
      </c>
      <c r="G161" s="86" t="s">
        <v>893</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1423</v>
      </c>
      <c r="B162" s="81" t="s">
        <v>1441</v>
      </c>
      <c r="C162" s="83" t="s">
        <v>1442</v>
      </c>
      <c r="D162" s="85" t="s">
        <v>1443</v>
      </c>
      <c r="E162" s="85" t="s">
        <v>1444</v>
      </c>
      <c r="F162" s="86" t="s">
        <v>972</v>
      </c>
      <c r="G162" s="86" t="s">
        <v>843</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1423</v>
      </c>
      <c r="B163" s="81" t="s">
        <v>1445</v>
      </c>
      <c r="C163" s="83" t="s">
        <v>1446</v>
      </c>
      <c r="D163" s="85" t="s">
        <v>1447</v>
      </c>
      <c r="E163" s="85" t="s">
        <v>1448</v>
      </c>
      <c r="F163" s="86" t="s">
        <v>972</v>
      </c>
      <c r="G163" s="86" t="s">
        <v>843</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1423</v>
      </c>
      <c r="B164" s="81" t="s">
        <v>1449</v>
      </c>
      <c r="C164" s="83" t="s">
        <v>1450</v>
      </c>
      <c r="D164" s="85" t="s">
        <v>1451</v>
      </c>
      <c r="E164" s="85" t="s">
        <v>1452</v>
      </c>
      <c r="F164" s="86" t="s">
        <v>972</v>
      </c>
      <c r="G164" s="86" t="s">
        <v>1204</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1423</v>
      </c>
      <c r="B165" s="81" t="s">
        <v>1453</v>
      </c>
      <c r="C165" s="83" t="s">
        <v>1454</v>
      </c>
      <c r="D165" s="85" t="s">
        <v>1455</v>
      </c>
      <c r="E165" s="85" t="s">
        <v>1456</v>
      </c>
      <c r="F165" s="86" t="s">
        <v>972</v>
      </c>
      <c r="G165" s="86" t="s">
        <v>1204</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1423</v>
      </c>
      <c r="B166" s="81" t="s">
        <v>1457</v>
      </c>
      <c r="C166" s="83" t="s">
        <v>1458</v>
      </c>
      <c r="D166" s="85" t="s">
        <v>1459</v>
      </c>
      <c r="E166" s="85" t="s">
        <v>1460</v>
      </c>
      <c r="F166" s="86" t="s">
        <v>947</v>
      </c>
      <c r="G166" s="86" t="s">
        <v>1204</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1461</v>
      </c>
      <c r="B167" s="80">
        <v>18</v>
      </c>
      <c r="C167" s="82" t="s">
        <v>25</v>
      </c>
      <c r="D167" s="84" t="s">
        <v>1462</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1461</v>
      </c>
      <c r="B168" s="81" t="s">
        <v>1463</v>
      </c>
      <c r="C168" s="83" t="s">
        <v>1464</v>
      </c>
      <c r="D168" s="85" t="s">
        <v>1465</v>
      </c>
      <c r="E168" s="85" t="s">
        <v>1466</v>
      </c>
      <c r="F168" s="86" t="s">
        <v>947</v>
      </c>
      <c r="G168" s="86" t="s">
        <v>893</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1461</v>
      </c>
      <c r="B169" s="81" t="s">
        <v>1467</v>
      </c>
      <c r="C169" s="83" t="s">
        <v>1468</v>
      </c>
      <c r="D169" s="85" t="s">
        <v>1469</v>
      </c>
      <c r="E169" s="85" t="s">
        <v>1470</v>
      </c>
      <c r="F169" s="86" t="s">
        <v>1101</v>
      </c>
      <c r="G169" s="86" t="s">
        <v>848</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1461</v>
      </c>
      <c r="B170" s="81" t="s">
        <v>1471</v>
      </c>
      <c r="C170" s="83" t="s">
        <v>1472</v>
      </c>
      <c r="D170" s="85" t="s">
        <v>1473</v>
      </c>
      <c r="E170" s="85" t="s">
        <v>1474</v>
      </c>
      <c r="F170" s="86" t="s">
        <v>1101</v>
      </c>
      <c r="G170" s="86" t="s">
        <v>877</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1461</v>
      </c>
      <c r="B171" s="81" t="s">
        <v>1475</v>
      </c>
      <c r="C171" s="83" t="s">
        <v>1476</v>
      </c>
      <c r="D171" s="85" t="s">
        <v>1477</v>
      </c>
      <c r="E171" s="85" t="s">
        <v>1478</v>
      </c>
      <c r="F171" s="86" t="s">
        <v>1101</v>
      </c>
      <c r="G171" s="86" t="s">
        <v>877</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1461</v>
      </c>
      <c r="B172" s="91" t="s">
        <v>1479</v>
      </c>
      <c r="C172" s="92" t="s">
        <v>1480</v>
      </c>
      <c r="D172" s="93" t="s">
        <v>1481</v>
      </c>
      <c r="E172" s="93" t="s">
        <v>1482</v>
      </c>
      <c r="F172" s="94" t="s">
        <v>1101</v>
      </c>
      <c r="G172" s="94" t="s">
        <v>848</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559</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IFERROR(INDEX('Recommendations'!$I$2:$I$81, MATCH(J2,'Recommendations'!$B$2:$B$81,0))="Implemented", FALSE))</xm:f>
            <x14:dxf>
              <font>
                <color rgb="FF000000"/>
              </font>
              <fill>
                <patternFill>
                  <bgColor rgb="FF3C7D22"/>
                </patternFill>
              </fill>
            </x14:dxf>
          </x14:cfRule>
          <x14:cfRule type="expression" priority="2" id="{00000000-000E-0000-0400-000002000000}">
            <xm:f>AND(J2&lt;&gt;"", IFERROR(INDEX('Recommendations'!$I$2:$I$81, MATCH(J2,'Recommendations'!$B$2:$B$81,0))="Compensated", FALSE))</xm:f>
            <x14:dxf>
              <font>
                <color rgb="FF000000"/>
              </font>
              <fill>
                <patternFill>
                  <bgColor rgb="FFC6E0B4"/>
                </patternFill>
              </fill>
            </x14:dxf>
          </x14:cfRule>
          <x14:cfRule type="expression" priority="3" id="{00000000-000E-0000-0400-000003000000}">
            <xm:f>AND(J2&lt;&gt;"", IFERROR(INDEX('Recommendations'!$I$2:$I$81, MATCH(J2,'Recommendations'!$B$2:$B$81,0))="Testing", FALSE))</xm:f>
            <x14:dxf>
              <font>
                <color rgb="FF000000"/>
              </font>
              <fill>
                <patternFill>
                  <bgColor rgb="FFFFC000"/>
                </patternFill>
              </fill>
            </x14:dxf>
          </x14:cfRule>
          <x14:cfRule type="expression" priority="4" id="{00000000-000E-0000-0400-000004000000}">
            <xm:f>AND(J2&lt;&gt;"", IFERROR(INDEX('Recommendations'!$I$2:$I$81, MATCH(J2,'Recommendations'!$B$2:$B$81,0))="Failed", FALSE))</xm:f>
            <x14:dxf>
              <font>
                <color rgb="FF000000"/>
              </font>
              <fill>
                <patternFill>
                  <bgColor rgb="FFD82891"/>
                </patternFill>
              </fill>
            </x14:dxf>
          </x14:cfRule>
          <x14:cfRule type="expression" priority="5" id="{00000000-000E-0000-0400-000005000000}">
            <xm:f>AND(J2&lt;&gt;"", IFERROR(INDEX('Recommendations'!$I$2:$I$81, MATCH(J2,'Recommendations'!$B$2:$B$81,0))="Risk Accepted", FALSE))</xm:f>
            <x14:dxf>
              <font>
                <color rgb="FF000000"/>
              </font>
              <fill>
                <patternFill>
                  <bgColor rgb="FFD9D9D9"/>
                </patternFill>
              </fill>
            </x14:dxf>
          </x14:cfRule>
          <x14:cfRule type="expression" priority="6" id="{00000000-000E-0000-0400-000006000000}">
            <xm:f>AND(J2&lt;&gt;"", IFERROR(INDEX('Recommendations'!$I$2:$I$81, MATCH(J2,'Recommendations'!$B$2:$B$81,0))="N/A",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HPE Aruba Networking CX Switch Benchmark - SHGIR</dc:title>
  <dc:subject>Generated on: 2026-06-08 21:43:00</dc:subject>
  <dc:creator>Anicet Fopa Tchoffo</dc:creator>
  <cp:keywords>Baseline;Hardening;CIS;Benchmark</cp:keywords>
  <dc:description>Baseline Developed By: Center for Internet Security (CIS)</dc:description>
  <cp:lastModifiedBy>Anicet Fopa Tchoffo</cp:lastModifiedBy>
  <dcterms:modified xsi:type="dcterms:W3CDTF">2026-06-08T20:43:08Z</dcterms:modified>
  <cp:category>CIS</cp:category>
  <cp:contentStatus>Draft</cp:contentStatus>
</cp:coreProperties>
</file>