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ttps://d.docs.live.net/4328e33f22cfb71b/InfoSec/Scripts/Python/CIS/WorkbenchScrapy/benchmarkScraper/Baselines/Reports/CIS/"/>
    </mc:Choice>
  </mc:AlternateContent>
  <xr:revisionPtr revIDLastSave="45" documentId="11_8DC2777386B379BBD72B413B412448E062EF0DDC" xr6:coauthVersionLast="47" xr6:coauthVersionMax="47" xr10:uidLastSave="{61354299-D5AC-4979-A428-3C96DA627A4D}"/>
  <bookViews>
    <workbookView xWindow="127080" yWindow="15525" windowWidth="4215" windowHeight="585" xr2:uid="{00000000-000D-0000-FFFF-FFFF00000000}"/>
  </bookViews>
  <sheets>
    <sheet name="Introduction" sheetId="2" r:id="rId1"/>
    <sheet name="Dashboard" sheetId="3" r:id="rId2"/>
    <sheet name="Recommendations" sheetId="1" r:id="rId3"/>
    <sheet name="ImplementationLog" sheetId="4" r:id="rId4"/>
    <sheet name="CSCv8" sheetId="5" r:id="rId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I172" i="5" l="1"/>
  <c r="I171" i="5"/>
  <c r="I170" i="5"/>
  <c r="I169" i="5"/>
  <c r="I168" i="5"/>
  <c r="I167" i="5"/>
  <c r="I166" i="5"/>
  <c r="I165" i="5"/>
  <c r="I164" i="5"/>
  <c r="I163" i="5"/>
  <c r="I162" i="5"/>
  <c r="I161" i="5"/>
  <c r="I160" i="5"/>
  <c r="I159" i="5"/>
  <c r="I158" i="5"/>
  <c r="I157" i="5"/>
  <c r="I156" i="5"/>
  <c r="I155" i="5"/>
  <c r="I154" i="5"/>
  <c r="I153" i="5"/>
  <c r="I152" i="5"/>
  <c r="I151" i="5"/>
  <c r="I150" i="5"/>
  <c r="I149" i="5"/>
  <c r="I148" i="5"/>
  <c r="I147" i="5"/>
  <c r="I146" i="5"/>
  <c r="I145" i="5"/>
  <c r="I144" i="5"/>
  <c r="I143" i="5"/>
  <c r="I142" i="5"/>
  <c r="I141" i="5"/>
  <c r="I140" i="5"/>
  <c r="I139" i="5"/>
  <c r="I138" i="5"/>
  <c r="I137" i="5"/>
  <c r="I136" i="5"/>
  <c r="I135" i="5"/>
  <c r="I134" i="5"/>
  <c r="I133" i="5"/>
  <c r="I132" i="5"/>
  <c r="I131" i="5"/>
  <c r="I130" i="5"/>
  <c r="I129" i="5"/>
  <c r="I128" i="5"/>
  <c r="I127" i="5"/>
  <c r="I126" i="5"/>
  <c r="I125" i="5"/>
  <c r="I124" i="5"/>
  <c r="I123" i="5"/>
  <c r="I122" i="5"/>
  <c r="I121" i="5"/>
  <c r="I120" i="5"/>
  <c r="I119" i="5"/>
  <c r="I118" i="5"/>
  <c r="I117" i="5"/>
  <c r="I116" i="5"/>
  <c r="I115" i="5"/>
  <c r="I114" i="5"/>
  <c r="I113" i="5"/>
  <c r="I112" i="5"/>
  <c r="I111" i="5"/>
  <c r="I110" i="5"/>
  <c r="I109" i="5"/>
  <c r="I108" i="5"/>
  <c r="I107" i="5"/>
  <c r="I106" i="5"/>
  <c r="I105" i="5"/>
  <c r="I104" i="5"/>
  <c r="I103" i="5"/>
  <c r="I102" i="5"/>
  <c r="I101" i="5"/>
  <c r="I100" i="5"/>
  <c r="I99" i="5"/>
  <c r="I98" i="5"/>
  <c r="I97" i="5"/>
  <c r="I96" i="5"/>
  <c r="I95" i="5"/>
  <c r="I94" i="5"/>
  <c r="I93" i="5"/>
  <c r="I92" i="5"/>
  <c r="I91" i="5"/>
  <c r="I90" i="5"/>
  <c r="I89" i="5"/>
  <c r="I88" i="5"/>
  <c r="I87" i="5"/>
  <c r="I86" i="5"/>
  <c r="I85" i="5"/>
  <c r="I84" i="5"/>
  <c r="I83" i="5"/>
  <c r="I82" i="5"/>
  <c r="I81" i="5"/>
  <c r="I80" i="5"/>
  <c r="I79" i="5"/>
  <c r="I78" i="5"/>
  <c r="I77" i="5"/>
  <c r="I76" i="5"/>
  <c r="I75" i="5"/>
  <c r="I74" i="5"/>
  <c r="I73" i="5"/>
  <c r="I72" i="5"/>
  <c r="I71" i="5"/>
  <c r="I70" i="5"/>
  <c r="I69" i="5"/>
  <c r="I68" i="5"/>
  <c r="I67" i="5"/>
  <c r="I66" i="5"/>
  <c r="I65" i="5"/>
  <c r="I64" i="5"/>
  <c r="I63" i="5"/>
  <c r="I62" i="5"/>
  <c r="I61" i="5"/>
  <c r="I60" i="5"/>
  <c r="I59" i="5"/>
  <c r="I58" i="5"/>
  <c r="I57" i="5"/>
  <c r="I56" i="5"/>
  <c r="I55" i="5"/>
  <c r="I54" i="5"/>
  <c r="I53" i="5"/>
  <c r="I52" i="5"/>
  <c r="I51" i="5"/>
  <c r="I50" i="5"/>
  <c r="I49" i="5"/>
  <c r="I48" i="5"/>
  <c r="I47" i="5"/>
  <c r="I46" i="5"/>
  <c r="I45" i="5"/>
  <c r="I44" i="5"/>
  <c r="I43" i="5"/>
  <c r="I42" i="5"/>
  <c r="I41" i="5"/>
  <c r="I40" i="5"/>
  <c r="I39" i="5"/>
  <c r="I38" i="5"/>
  <c r="I37" i="5"/>
  <c r="I36" i="5"/>
  <c r="I35" i="5"/>
  <c r="I34" i="5"/>
  <c r="I33" i="5"/>
  <c r="I32" i="5"/>
  <c r="I31" i="5"/>
  <c r="I30" i="5"/>
  <c r="I29" i="5"/>
  <c r="I28" i="5"/>
  <c r="I27" i="5"/>
  <c r="I26" i="5"/>
  <c r="I25" i="5"/>
  <c r="I24" i="5"/>
  <c r="I23" i="5"/>
  <c r="I22" i="5"/>
  <c r="I21" i="5"/>
  <c r="I20" i="5"/>
  <c r="I19" i="5"/>
  <c r="I18" i="5"/>
  <c r="I17" i="5"/>
  <c r="I16" i="5"/>
  <c r="I15" i="5"/>
  <c r="I14" i="5"/>
  <c r="I13" i="5"/>
  <c r="I12" i="5"/>
  <c r="I11" i="5"/>
  <c r="I10" i="5"/>
  <c r="I9" i="5"/>
  <c r="I8" i="5"/>
  <c r="I7" i="5"/>
  <c r="I6" i="5"/>
  <c r="I5" i="5"/>
  <c r="I4" i="5"/>
  <c r="I3" i="5"/>
  <c r="I2" i="5"/>
  <c r="F54" i="4"/>
  <c r="F53" i="4"/>
  <c r="F52" i="4"/>
  <c r="F51" i="4"/>
  <c r="F50" i="4"/>
  <c r="F49" i="4"/>
  <c r="F48" i="4"/>
  <c r="F47" i="4"/>
  <c r="F46" i="4"/>
  <c r="F45" i="4"/>
  <c r="F44" i="4"/>
  <c r="F43" i="4"/>
  <c r="F42" i="4"/>
  <c r="F41" i="4"/>
  <c r="F40" i="4"/>
  <c r="F39" i="4"/>
  <c r="F38" i="4"/>
  <c r="F37" i="4"/>
  <c r="F36" i="4"/>
  <c r="F35" i="4"/>
  <c r="F34" i="4"/>
  <c r="F33" i="4"/>
  <c r="F32" i="4"/>
  <c r="F31" i="4"/>
  <c r="F30" i="4"/>
  <c r="F29" i="4"/>
  <c r="F28" i="4"/>
  <c r="F27" i="4"/>
  <c r="F26" i="4"/>
  <c r="F25" i="4"/>
  <c r="F24" i="4"/>
  <c r="F23" i="4"/>
  <c r="F22" i="4"/>
  <c r="F21" i="4"/>
  <c r="F20" i="4"/>
  <c r="F19" i="4"/>
  <c r="F18" i="4"/>
  <c r="F17" i="4"/>
  <c r="F16" i="4"/>
  <c r="F15" i="4"/>
  <c r="F14" i="4"/>
  <c r="F13" i="4"/>
  <c r="F12" i="4"/>
  <c r="F11" i="4"/>
  <c r="F10" i="4"/>
  <c r="F9" i="4"/>
  <c r="F8" i="4"/>
  <c r="F7" i="4"/>
  <c r="F6" i="4"/>
  <c r="F5" i="4"/>
  <c r="P20" i="1"/>
  <c r="P19" i="1"/>
  <c r="P18" i="1"/>
  <c r="P17" i="1"/>
  <c r="P16" i="1"/>
  <c r="F125" i="3" s="1"/>
  <c r="P15" i="1"/>
  <c r="P14" i="1"/>
  <c r="P13" i="1"/>
  <c r="P12" i="1"/>
  <c r="P11" i="1"/>
  <c r="P10" i="1"/>
  <c r="P9" i="1"/>
  <c r="P8" i="1"/>
  <c r="P7" i="1"/>
  <c r="P6" i="1"/>
  <c r="P5" i="1"/>
  <c r="P4" i="1"/>
  <c r="P3" i="1"/>
  <c r="P2" i="1"/>
  <c r="R200" i="3"/>
  <c r="R199" i="3"/>
  <c r="R198" i="3"/>
  <c r="R197" i="3"/>
  <c r="R196" i="3"/>
  <c r="R195" i="3"/>
  <c r="R194" i="3"/>
  <c r="R193" i="3"/>
  <c r="R192" i="3"/>
  <c r="R191" i="3"/>
  <c r="R190" i="3"/>
  <c r="R189" i="3"/>
  <c r="R188" i="3"/>
  <c r="R187" i="3"/>
  <c r="R186" i="3"/>
  <c r="R185" i="3"/>
  <c r="R184" i="3"/>
  <c r="R183" i="3"/>
  <c r="R182" i="3"/>
  <c r="R181" i="3"/>
  <c r="O125" i="3"/>
  <c r="N125" i="3"/>
  <c r="M125" i="3"/>
  <c r="L125" i="3"/>
  <c r="K125" i="3"/>
  <c r="E125" i="3"/>
  <c r="O124" i="3"/>
  <c r="N124" i="3"/>
  <c r="M124" i="3"/>
  <c r="L124" i="3"/>
  <c r="K124" i="3"/>
  <c r="F124" i="3"/>
  <c r="E124" i="3"/>
  <c r="G124" i="3" s="1"/>
  <c r="O123" i="3"/>
  <c r="N123" i="3"/>
  <c r="M123" i="3"/>
  <c r="L123" i="3"/>
  <c r="K123" i="3"/>
  <c r="F123" i="3"/>
  <c r="E123" i="3"/>
  <c r="G123" i="3" s="1"/>
  <c r="O122" i="3"/>
  <c r="N122" i="3"/>
  <c r="M122" i="3"/>
  <c r="L122" i="3"/>
  <c r="K122" i="3"/>
  <c r="F122" i="3"/>
  <c r="E122" i="3"/>
  <c r="G122" i="3" s="1"/>
  <c r="O121" i="3"/>
  <c r="N121" i="3"/>
  <c r="M121" i="3"/>
  <c r="L121" i="3"/>
  <c r="K121" i="3"/>
  <c r="F121" i="3"/>
  <c r="E121" i="3"/>
  <c r="G121" i="3" s="1"/>
  <c r="O120" i="3"/>
  <c r="N120" i="3"/>
  <c r="M120" i="3"/>
  <c r="L120" i="3"/>
  <c r="K120" i="3"/>
  <c r="F120" i="3"/>
  <c r="E120" i="3"/>
  <c r="G120" i="3" s="1"/>
  <c r="E106" i="3"/>
  <c r="D106" i="3"/>
  <c r="C106" i="3"/>
  <c r="F106" i="3" s="1"/>
  <c r="E105" i="3"/>
  <c r="D105" i="3"/>
  <c r="C105" i="3"/>
  <c r="F105" i="3" s="1"/>
  <c r="E104" i="3"/>
  <c r="D104" i="3"/>
  <c r="C104" i="3"/>
  <c r="F104" i="3" s="1"/>
  <c r="E103" i="3"/>
  <c r="D103" i="3"/>
  <c r="C103" i="3"/>
  <c r="F103" i="3" s="1"/>
  <c r="E86" i="3"/>
  <c r="D86" i="3"/>
  <c r="C86" i="3"/>
  <c r="F86" i="3" s="1"/>
  <c r="F85" i="3"/>
  <c r="E93" i="3" s="1"/>
  <c r="E85" i="3"/>
  <c r="D85" i="3"/>
  <c r="C85" i="3"/>
  <c r="E84" i="3"/>
  <c r="D84" i="3"/>
  <c r="C84" i="3"/>
  <c r="W136" i="3" s="1"/>
  <c r="E83" i="3"/>
  <c r="D83" i="3"/>
  <c r="C83" i="3"/>
  <c r="U136" i="3" s="1"/>
  <c r="F82" i="3"/>
  <c r="T168" i="3" s="1"/>
  <c r="E82" i="3"/>
  <c r="D82" i="3"/>
  <c r="C82" i="3"/>
  <c r="S136" i="3" s="1"/>
  <c r="E68" i="3"/>
  <c r="D68" i="3"/>
  <c r="C68" i="3"/>
  <c r="F68" i="3" s="1"/>
  <c r="E67" i="3"/>
  <c r="D67" i="3"/>
  <c r="C67" i="3"/>
  <c r="F67" i="3" s="1"/>
  <c r="E49" i="3"/>
  <c r="D49" i="3"/>
  <c r="C49" i="3"/>
  <c r="F49" i="3" s="1"/>
  <c r="E48" i="3"/>
  <c r="D48" i="3"/>
  <c r="C48" i="3"/>
  <c r="F48" i="3" s="1"/>
  <c r="E47" i="3"/>
  <c r="D47" i="3"/>
  <c r="C47" i="3"/>
  <c r="F47" i="3" s="1"/>
  <c r="E46" i="3"/>
  <c r="D46" i="3"/>
  <c r="C46" i="3"/>
  <c r="F46" i="3" s="1"/>
  <c r="E45" i="3"/>
  <c r="D45" i="3"/>
  <c r="C45" i="3"/>
  <c r="F45" i="3" s="1"/>
  <c r="E44" i="3"/>
  <c r="D44" i="3"/>
  <c r="C44" i="3"/>
  <c r="F44" i="3" s="1"/>
  <c r="E30" i="3"/>
  <c r="D30" i="3"/>
  <c r="C30" i="3"/>
  <c r="F30" i="3" s="1"/>
  <c r="E29" i="3"/>
  <c r="D29" i="3"/>
  <c r="C29" i="3"/>
  <c r="F29" i="3" s="1"/>
  <c r="E16" i="3"/>
  <c r="D16" i="3"/>
  <c r="C16" i="3"/>
  <c r="Q136" i="3" s="1"/>
  <c r="D9" i="3"/>
  <c r="C9" i="3"/>
  <c r="C7" i="3" s="1"/>
  <c r="D7" i="3" s="1"/>
  <c r="D8" i="3"/>
  <c r="C8" i="3"/>
  <c r="E34" i="3" l="1"/>
  <c r="D34" i="3"/>
  <c r="C34" i="3"/>
  <c r="E35" i="3"/>
  <c r="D35" i="3"/>
  <c r="C35" i="3"/>
  <c r="E110" i="3"/>
  <c r="D110" i="3"/>
  <c r="C110" i="3"/>
  <c r="D73" i="3"/>
  <c r="C73" i="3"/>
  <c r="E73" i="3"/>
  <c r="D72" i="3"/>
  <c r="C72" i="3"/>
  <c r="E72" i="3"/>
  <c r="E53" i="3"/>
  <c r="D53" i="3"/>
  <c r="C53" i="3"/>
  <c r="E94" i="3"/>
  <c r="D94" i="3"/>
  <c r="C94" i="3"/>
  <c r="E111" i="3"/>
  <c r="D111" i="3"/>
  <c r="C111" i="3"/>
  <c r="G125" i="3"/>
  <c r="C58" i="3"/>
  <c r="E58" i="3"/>
  <c r="D58" i="3"/>
  <c r="E54" i="3"/>
  <c r="D54" i="3"/>
  <c r="C54" i="3"/>
  <c r="D55" i="3"/>
  <c r="C55" i="3"/>
  <c r="E55" i="3"/>
  <c r="D56" i="3"/>
  <c r="C56" i="3"/>
  <c r="E56" i="3"/>
  <c r="D112" i="3"/>
  <c r="C112" i="3"/>
  <c r="E112" i="3"/>
  <c r="E57" i="3"/>
  <c r="D57" i="3"/>
  <c r="C57" i="3"/>
  <c r="E113" i="3"/>
  <c r="D113" i="3"/>
  <c r="C113" i="3"/>
  <c r="C90" i="3"/>
  <c r="T139" i="3"/>
  <c r="T144" i="3"/>
  <c r="T149" i="3"/>
  <c r="T154" i="3"/>
  <c r="T159" i="3"/>
  <c r="T164" i="3"/>
  <c r="D90" i="3"/>
  <c r="E90" i="3"/>
  <c r="T140" i="3"/>
  <c r="T145" i="3"/>
  <c r="T150" i="3"/>
  <c r="T155" i="3"/>
  <c r="T160" i="3"/>
  <c r="T165" i="3"/>
  <c r="F16" i="3"/>
  <c r="T141" i="3"/>
  <c r="T146" i="3"/>
  <c r="T151" i="3"/>
  <c r="T156" i="3"/>
  <c r="T161" i="3"/>
  <c r="T166" i="3"/>
  <c r="C93" i="3"/>
  <c r="D93" i="3"/>
  <c r="F84" i="3"/>
  <c r="F83" i="3"/>
  <c r="T142" i="3"/>
  <c r="T147" i="3"/>
  <c r="T152" i="3"/>
  <c r="T157" i="3"/>
  <c r="T162" i="3"/>
  <c r="T167" i="3"/>
  <c r="T138" i="3"/>
  <c r="T143" i="3"/>
  <c r="T148" i="3"/>
  <c r="T153" i="3"/>
  <c r="T158" i="3"/>
  <c r="T163" i="3"/>
  <c r="V168" i="3" l="1"/>
  <c r="V163" i="3"/>
  <c r="V158" i="3"/>
  <c r="V153" i="3"/>
  <c r="V148" i="3"/>
  <c r="V143" i="3"/>
  <c r="V138" i="3"/>
  <c r="C91" i="3"/>
  <c r="V167" i="3"/>
  <c r="V162" i="3"/>
  <c r="V157" i="3"/>
  <c r="V152" i="3"/>
  <c r="V147" i="3"/>
  <c r="V142" i="3"/>
  <c r="V166" i="3"/>
  <c r="V161" i="3"/>
  <c r="V156" i="3"/>
  <c r="V151" i="3"/>
  <c r="V146" i="3"/>
  <c r="V141" i="3"/>
  <c r="V165" i="3"/>
  <c r="V160" i="3"/>
  <c r="V155" i="3"/>
  <c r="V150" i="3"/>
  <c r="V145" i="3"/>
  <c r="V140" i="3"/>
  <c r="E91" i="3"/>
  <c r="D91" i="3"/>
  <c r="V164" i="3"/>
  <c r="V159" i="3"/>
  <c r="V154" i="3"/>
  <c r="V149" i="3"/>
  <c r="V144" i="3"/>
  <c r="V139" i="3"/>
  <c r="X168" i="3"/>
  <c r="X163" i="3"/>
  <c r="X158" i="3"/>
  <c r="X153" i="3"/>
  <c r="X148" i="3"/>
  <c r="X143" i="3"/>
  <c r="X138" i="3"/>
  <c r="X167" i="3"/>
  <c r="X162" i="3"/>
  <c r="X157" i="3"/>
  <c r="X152" i="3"/>
  <c r="X147" i="3"/>
  <c r="X142" i="3"/>
  <c r="D92" i="3"/>
  <c r="X166" i="3"/>
  <c r="X161" i="3"/>
  <c r="X156" i="3"/>
  <c r="X151" i="3"/>
  <c r="X146" i="3"/>
  <c r="X141" i="3"/>
  <c r="E92" i="3"/>
  <c r="X165" i="3"/>
  <c r="X160" i="3"/>
  <c r="X155" i="3"/>
  <c r="X150" i="3"/>
  <c r="X145" i="3"/>
  <c r="X140" i="3"/>
  <c r="C92" i="3"/>
  <c r="X164" i="3"/>
  <c r="X159" i="3"/>
  <c r="X154" i="3"/>
  <c r="X149" i="3"/>
  <c r="X144" i="3"/>
  <c r="X139" i="3"/>
  <c r="R168" i="3"/>
  <c r="R163" i="3"/>
  <c r="R158" i="3"/>
  <c r="R153" i="3"/>
  <c r="R148" i="3"/>
  <c r="R143" i="3"/>
  <c r="R138" i="3"/>
  <c r="E20" i="3"/>
  <c r="D20" i="3"/>
  <c r="R167" i="3"/>
  <c r="R162" i="3"/>
  <c r="R157" i="3"/>
  <c r="R152" i="3"/>
  <c r="R147" i="3"/>
  <c r="R142" i="3"/>
  <c r="C20" i="3"/>
  <c r="R166" i="3"/>
  <c r="R161" i="3"/>
  <c r="R156" i="3"/>
  <c r="R151" i="3"/>
  <c r="R146" i="3"/>
  <c r="R141" i="3"/>
  <c r="R165" i="3"/>
  <c r="R160" i="3"/>
  <c r="R155" i="3"/>
  <c r="R150" i="3"/>
  <c r="R145" i="3"/>
  <c r="R140" i="3"/>
  <c r="R164" i="3"/>
  <c r="R159" i="3"/>
  <c r="R154" i="3"/>
  <c r="R149" i="3"/>
  <c r="R144" i="3"/>
  <c r="R139"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J26" authorId="0" shapeId="0" xr:uid="{00000000-0006-0000-0400-000001000000}">
      <text>
        <r>
          <rPr>
            <sz val="11"/>
            <rFont val="Calibri"/>
          </rPr>
          <t>Ensure system is running TLS 1.2 or later</t>
        </r>
      </text>
    </comment>
    <comment ref="J38" authorId="0" shapeId="0" xr:uid="{00000000-0006-0000-0400-000002000000}">
      <text>
        <r>
          <rPr>
            <sz val="11"/>
            <rFont val="Calibri"/>
          </rPr>
          <t>Change default username and password</t>
        </r>
      </text>
    </comment>
    <comment ref="J46" authorId="0" shapeId="0" xr:uid="{00000000-0006-0000-0400-000003000000}">
      <text>
        <r>
          <rPr>
            <sz val="11"/>
            <rFont val="Calibri"/>
          </rPr>
          <t>Change default username and password</t>
        </r>
      </text>
    </comment>
    <comment ref="K46" authorId="0" shapeId="0" xr:uid="{00000000-0006-0000-0400-000004000000}">
      <text>
        <r>
          <rPr>
            <sz val="11"/>
            <rFont val="Calibri"/>
          </rPr>
          <t>Ensure Password complexity is configured</t>
        </r>
      </text>
    </comment>
    <comment ref="J59" authorId="0" shapeId="0" xr:uid="{00000000-0006-0000-0400-000005000000}">
      <text>
        <r>
          <rPr>
            <sz val="11"/>
            <rFont val="Calibri"/>
          </rPr>
          <t>Check V3 host configuration</t>
        </r>
      </text>
    </comment>
    <comment ref="J63" authorId="0" shapeId="0" xr:uid="{00000000-0006-0000-0400-000006000000}">
      <text>
        <r>
          <rPr>
            <sz val="11"/>
            <rFont val="Calibri"/>
          </rPr>
          <t>Ensure the system is on a supported Network Operating System</t>
        </r>
      </text>
    </comment>
    <comment ref="J64" authorId="0" shapeId="0" xr:uid="{00000000-0006-0000-0400-000007000000}">
      <text>
        <r>
          <rPr>
            <sz val="11"/>
            <rFont val="Calibri"/>
          </rPr>
          <t>Ensure the system is on a supported Network Operating System</t>
        </r>
      </text>
    </comment>
    <comment ref="J72" authorId="0" shapeId="0" xr:uid="{00000000-0006-0000-0400-000008000000}">
      <text>
        <r>
          <rPr>
            <sz val="11"/>
            <rFont val="Calibri"/>
          </rPr>
          <t>Ensure multiple NTP servers are configured</t>
        </r>
      </text>
    </comment>
    <comment ref="K72" authorId="0" shapeId="0" xr:uid="{00000000-0006-0000-0400-000009000000}">
      <text>
        <r>
          <rPr>
            <sz val="11"/>
            <rFont val="Calibri"/>
          </rPr>
          <t>Enable NTP Server Authentication</t>
        </r>
      </text>
    </comment>
    <comment ref="J73" authorId="0" shapeId="0" xr:uid="{00000000-0006-0000-0400-00000A000000}">
      <text>
        <r>
          <rPr>
            <sz val="11"/>
            <rFont val="Calibri"/>
          </rPr>
          <t>Syslog Server Configuration</t>
        </r>
      </text>
    </comment>
    <comment ref="K73" authorId="0" shapeId="0" xr:uid="{00000000-0006-0000-0400-00000D000000}">
      <text>
        <r>
          <rPr>
            <sz val="11"/>
            <rFont val="Calibri"/>
          </rPr>
          <t>Syslog Facility Configuration</t>
        </r>
      </text>
    </comment>
    <comment ref="L73" authorId="0" shapeId="0" xr:uid="{00000000-0006-0000-0400-00000B000000}">
      <text>
        <r>
          <rPr>
            <sz val="11"/>
            <rFont val="Calibri"/>
          </rPr>
          <t>Syslog Audit Class Configuration</t>
        </r>
      </text>
    </comment>
    <comment ref="M73" authorId="0" shapeId="0" xr:uid="{00000000-0006-0000-0400-00000C000000}">
      <text>
        <r>
          <rPr>
            <sz val="11"/>
            <rFont val="Calibri"/>
          </rPr>
          <t>Enable Accounting</t>
        </r>
      </text>
    </comment>
    <comment ref="J104" authorId="0" shapeId="0" xr:uid="{00000000-0006-0000-0400-00000E000000}">
      <text>
        <r>
          <rPr>
            <sz val="11"/>
            <rFont val="Calibri"/>
          </rPr>
          <t>Ensure the system is on a supported Network Operating System</t>
        </r>
      </text>
    </comment>
    <comment ref="J106" authorId="0" shapeId="0" xr:uid="{00000000-0006-0000-0400-00000F000000}">
      <text>
        <r>
          <rPr>
            <sz val="11"/>
            <rFont val="Calibri"/>
          </rPr>
          <t>Disable Unused Interfaces</t>
        </r>
      </text>
    </comment>
  </commentList>
</comments>
</file>

<file path=xl/sharedStrings.xml><?xml version="1.0" encoding="utf-8"?>
<sst xmlns="http://schemas.openxmlformats.org/spreadsheetml/2006/main" count="2032" uniqueCount="1057">
  <si>
    <t>Section</t>
  </si>
  <si>
    <t>Id</t>
  </si>
  <si>
    <t>Title</t>
  </si>
  <si>
    <t>Assessment</t>
  </si>
  <si>
    <t>Profile</t>
  </si>
  <si>
    <t>MoSCoW</t>
  </si>
  <si>
    <t>OpsImpact</t>
  </si>
  <si>
    <t>Phase</t>
  </si>
  <si>
    <t>ImplStatus</t>
  </si>
  <si>
    <t>Notes</t>
  </si>
  <si>
    <t>Remediation</t>
  </si>
  <si>
    <t>Description</t>
  </si>
  <si>
    <t>Impact</t>
  </si>
  <si>
    <t>Audit</t>
  </si>
  <si>
    <t>Default</t>
  </si>
  <si>
    <t>Status</t>
  </si>
  <si>
    <t>LogID</t>
  </si>
  <si>
    <t>General Recommendations</t>
  </si>
  <si>
    <t>1.1</t>
  </si>
  <si>
    <r>
      <rPr>
        <sz val="11"/>
        <rFont val="Calibri"/>
      </rPr>
      <t>Ensure the system is on a supported Network Operating System</t>
    </r>
  </si>
  <si>
    <t>Manual</t>
  </si>
  <si>
    <t>Level 1</t>
  </si>
  <si>
    <t>Unassigned</t>
  </si>
  <si>
    <t>Unassessed</t>
  </si>
  <si>
    <t>Pending</t>
  </si>
  <si>
    <t/>
  </si>
  <si>
    <r>
      <rPr>
        <sz val="11"/>
        <color rgb="FF000000"/>
        <rFont val="Calibri"/>
      </rPr>
      <t>Update to the latest stable release</t>
    </r>
  </si>
  <si>
    <r>
      <rPr>
        <sz val="11"/>
        <color rgb="FF000000"/>
        <rFont val="Calibri"/>
      </rPr>
      <t>Extreme Networks releases software releases periodically to close defects, upgrade security postures, and close security vulnerabilities. Customers are expected to be utilizing a supported software release.</t>
    </r>
  </si>
  <si>
    <r>
      <rPr>
        <sz val="11"/>
        <color rgb="FF000000"/>
        <rFont val="Calibri"/>
      </rPr>
      <t>Enter the following command</t>
    </r>
    <r>
      <rPr>
        <sz val="11"/>
        <color rgb="FF000000"/>
        <rFont val="Calibri"/>
      </rPr>
      <t xml:space="preserve">
</t>
    </r>
    <r>
      <rPr>
        <sz val="11"/>
        <color rgb="FF006096"/>
        <rFont val="Roboto Condensed"/>
      </rPr>
      <t>config#show version | in SLX-OS.*:</t>
    </r>
    <r>
      <rPr>
        <sz val="11"/>
        <color rgb="FF006096"/>
        <rFont val="Roboto Condensed"/>
      </rPr>
      <t xml:space="preserve">
</t>
    </r>
    <r>
      <rPr>
        <sz val="11"/>
        <color rgb="FF000000"/>
        <rFont val="Calibri"/>
      </rPr>
      <t xml:space="preserve">
</t>
    </r>
    <r>
      <rPr>
        <sz val="11"/>
        <color rgb="FF000000"/>
        <rFont val="Calibri"/>
      </rPr>
      <t>This command should display the following with the current version running on the device</t>
    </r>
    <r>
      <rPr>
        <sz val="11"/>
        <color rgb="FF000000"/>
        <rFont val="Calibri"/>
      </rPr>
      <t xml:space="preserve">
</t>
    </r>
    <r>
      <rPr>
        <sz val="11"/>
        <color rgb="FF006096"/>
        <rFont val="Roboto Condensed"/>
      </rPr>
      <t>device# show version | in SLX-OS.*:SLX-OS Operating System Version: 20.1.1</t>
    </r>
    <r>
      <rPr>
        <sz val="11"/>
        <color rgb="FF006096"/>
        <rFont val="Roboto Condensed"/>
      </rPr>
      <t xml:space="preserve">
</t>
    </r>
  </si>
  <si>
    <t>1.2</t>
  </si>
  <si>
    <r>
      <rPr>
        <sz val="11"/>
        <rFont val="Calibri"/>
      </rPr>
      <t>Configure Host Name</t>
    </r>
  </si>
  <si>
    <t>Automated</t>
  </si>
  <si>
    <r>
      <rPr>
        <sz val="11"/>
        <color rgb="FF006096"/>
        <rFont val="Roboto Condensed"/>
      </rPr>
      <t>SLX#config terminal</t>
    </r>
    <r>
      <rPr>
        <sz val="11"/>
        <color rgb="FF006096"/>
        <rFont val="Roboto Condensed"/>
      </rPr>
      <t xml:space="preserve">
</t>
    </r>
    <r>
      <rPr>
        <sz val="11"/>
        <color rgb="FF006096"/>
        <rFont val="Roboto Condensed"/>
      </rPr>
      <t>SLX(config)#switch-attributes host-name new_switch</t>
    </r>
    <r>
      <rPr>
        <sz val="11"/>
        <color rgb="FF006096"/>
        <rFont val="Roboto Condensed"/>
      </rPr>
      <t xml:space="preserve">
</t>
    </r>
    <r>
      <rPr>
        <sz val="11"/>
        <color rgb="FF006096"/>
        <rFont val="Roboto Condensed"/>
      </rPr>
      <t>SLX(config)#end</t>
    </r>
    <r>
      <rPr>
        <sz val="11"/>
        <color rgb="FF006096"/>
        <rFont val="Roboto Condensed"/>
      </rPr>
      <t xml:space="preserve">
</t>
    </r>
  </si>
  <si>
    <r>
      <rPr>
        <sz val="11"/>
        <color rgb="FF000000"/>
        <rFont val="Calibri"/>
      </rPr>
      <t>Extreme Networks switches ship with a default host name. The host-name property should be set up to be unique name on the management network. This enables the switch to be resolved with a unique FQDN.</t>
    </r>
  </si>
  <si>
    <r>
      <rPr>
        <sz val="11"/>
        <color rgb="FF006096"/>
        <rFont val="Roboto Condensed"/>
      </rPr>
      <t>config#show system | in Unit.*:</t>
    </r>
    <r>
      <rPr>
        <sz val="11"/>
        <color rgb="FF006096"/>
        <rFont val="Roboto Condensed"/>
      </rPr>
      <t xml:space="preserve">
</t>
    </r>
  </si>
  <si>
    <t>1.3</t>
  </si>
  <si>
    <r>
      <rPr>
        <sz val="11"/>
        <rFont val="Calibri"/>
      </rPr>
      <t>Ensure that the Default Chassis Name is changed</t>
    </r>
  </si>
  <si>
    <r>
      <rPr>
        <sz val="11"/>
        <color rgb="FF006096"/>
        <rFont val="Roboto Condensed"/>
      </rPr>
      <t>SLX#config terminal</t>
    </r>
    <r>
      <rPr>
        <sz val="11"/>
        <color rgb="FF006096"/>
        <rFont val="Roboto Condensed"/>
      </rPr>
      <t xml:space="preserve">
</t>
    </r>
    <r>
      <rPr>
        <sz val="11"/>
        <color rgb="FF006096"/>
        <rFont val="Roboto Condensed"/>
      </rPr>
      <t>SLX(config)#switch-attributes chassis-name new_switch</t>
    </r>
    <r>
      <rPr>
        <sz val="11"/>
        <color rgb="FF006096"/>
        <rFont val="Roboto Condensed"/>
      </rPr>
      <t xml:space="preserve">
</t>
    </r>
    <r>
      <rPr>
        <sz val="11"/>
        <color rgb="FF006096"/>
        <rFont val="Roboto Condensed"/>
      </rPr>
      <t>SLX(config)#end</t>
    </r>
    <r>
      <rPr>
        <sz val="11"/>
        <color rgb="FF006096"/>
        <rFont val="Roboto Condensed"/>
      </rPr>
      <t xml:space="preserve">
</t>
    </r>
  </si>
  <si>
    <r>
      <rPr>
        <sz val="11"/>
        <color rgb="FF000000"/>
        <rFont val="Calibri"/>
      </rPr>
      <t>It is incredibly important to change default ID's to ensure that they are not easily compromised from an attacker.</t>
    </r>
  </si>
  <si>
    <r>
      <rPr>
        <sz val="11"/>
        <color rgb="FF006096"/>
        <rFont val="Roboto Condensed"/>
      </rPr>
      <t>SLX#show chassis | in Chassis.*Name:</t>
    </r>
    <r>
      <rPr>
        <sz val="11"/>
        <color rgb="FF006096"/>
        <rFont val="Roboto Condensed"/>
      </rPr>
      <t xml:space="preserve">
</t>
    </r>
  </si>
  <si>
    <t>Banner Configuration</t>
  </si>
  <si>
    <t>2.1.1</t>
  </si>
  <si>
    <r>
      <rPr>
        <sz val="11"/>
        <rFont val="Calibri"/>
      </rPr>
      <t>Login Banner</t>
    </r>
  </si>
  <si>
    <r>
      <rPr>
        <sz val="11"/>
        <color rgb="FF006096"/>
        <rFont val="Roboto Condensed"/>
      </rPr>
      <t>SLX(config)# banner login “Please do not disturb the setup on this switch”</t>
    </r>
    <r>
      <rPr>
        <sz val="11"/>
        <color rgb="FF006096"/>
        <rFont val="Roboto Condensed"/>
      </rPr>
      <t xml:space="preserve">
</t>
    </r>
  </si>
  <si>
    <r>
      <rPr>
        <sz val="11"/>
        <color rgb="FF000000"/>
        <rFont val="Calibri"/>
      </rPr>
      <t>An approved use notification, in the form of a Login Banner, should be displayed before granting access to the switch. Such a banner ensures that the privacy and security notification verbiage used is consistent with applicable federal laws, Executive Orders, directives, policies, regulations, standards, and guidance.</t>
    </r>
  </si>
  <si>
    <r>
      <rPr>
        <sz val="11"/>
        <color rgb="FF006096"/>
        <rFont val="Roboto Condensed"/>
      </rPr>
      <t>SLX# show running-config | in banner</t>
    </r>
    <r>
      <rPr>
        <sz val="11"/>
        <color rgb="FF006096"/>
        <rFont val="Roboto Condensed"/>
      </rPr>
      <t xml:space="preserve">
</t>
    </r>
  </si>
  <si>
    <t>Password Configuration</t>
  </si>
  <si>
    <t>2.2.1</t>
  </si>
  <si>
    <r>
      <rPr>
        <sz val="11"/>
        <rFont val="Calibri"/>
      </rPr>
      <t>Change default username and password</t>
    </r>
  </si>
  <si>
    <r>
      <rPr>
        <sz val="11"/>
        <color rgb="FF006096"/>
        <rFont val="Roboto Condensed"/>
      </rPr>
      <t>password_digest = ^username.admin.(*).encryption-level</t>
    </r>
    <r>
      <rPr>
        <sz val="11"/>
        <color rgb="FF006096"/>
        <rFont val="Roboto Condensed"/>
      </rPr>
      <t xml:space="preserve">
</t>
    </r>
  </si>
  <si>
    <r>
      <rPr>
        <sz val="11"/>
        <color rgb="FF000000"/>
        <rFont val="Calibri"/>
      </rPr>
      <t>Extreme switches have a default username and password. These need to be changed from their default values.</t>
    </r>
  </si>
  <si>
    <r>
      <rPr>
        <sz val="11"/>
        <color rgb="FF006096"/>
        <rFont val="Roboto Condensed"/>
      </rPr>
      <t>SLX# show running-config | in username.*password</t>
    </r>
    <r>
      <rPr>
        <sz val="11"/>
        <color rgb="FF006096"/>
        <rFont val="Roboto Condensed"/>
      </rPr>
      <t xml:space="preserve">
</t>
    </r>
    <r>
      <rPr>
        <sz val="11"/>
        <color rgb="FF000000"/>
        <rFont val="Calibri"/>
      </rPr>
      <t xml:space="preserve">
</t>
    </r>
    <r>
      <rPr>
        <sz val="11"/>
        <color rgb="FF000000"/>
        <rFont val="Calibri"/>
      </rPr>
      <t>Sample output:</t>
    </r>
    <r>
      <rPr>
        <sz val="11"/>
        <color rgb="FF000000"/>
        <rFont val="Calibri"/>
      </rPr>
      <t xml:space="preserve">
</t>
    </r>
    <r>
      <rPr>
        <sz val="11"/>
        <color rgb="FF006096"/>
        <rFont val="Roboto Condensed"/>
      </rPr>
      <t>SLX# show running-config | in username.*password</t>
    </r>
    <r>
      <rPr>
        <sz val="11"/>
        <color rgb="FF006096"/>
        <rFont val="Roboto Condensed"/>
      </rPr>
      <t xml:space="preserve">
</t>
    </r>
    <r>
      <rPr>
        <sz val="11"/>
        <color rgb="FF006096"/>
        <rFont val="Roboto Condensed"/>
      </rPr>
      <t xml:space="preserve">username admin password 6$mAog0c./JxVGu1zy$6wFogQmek0KOEgTav.0DVKXz1vRodc1UCAbipYft/DWnT5R6/Y3qpq7V3JHlhRNVtwguLgXnzdtBDKPKaXbBg/ encryption-level 10 role admin desc Administrator </t>
    </r>
    <r>
      <rPr>
        <sz val="11"/>
        <color rgb="FF006096"/>
        <rFont val="Roboto Condensed"/>
      </rPr>
      <t xml:space="preserve">
</t>
    </r>
    <r>
      <rPr>
        <sz val="11"/>
        <color rgb="FF006096"/>
        <rFont val="Roboto Condensed"/>
      </rPr>
      <t>username user password $6$mAog0c./JxVGu1zy$6wFogQmek0KOEgTav.0DVKXz1vRodc1UCAbipYft/DWnT5R6/Y3qpq7V3JHlhRNVtwguLgXnzdtBDKPKaXbBg/ encryption-level 10 role user desc User</t>
    </r>
    <r>
      <rPr>
        <sz val="11"/>
        <color rgb="FF006096"/>
        <rFont val="Roboto Condensed"/>
      </rPr>
      <t xml:space="preserve">
</t>
    </r>
    <r>
      <rPr>
        <sz val="11"/>
        <color rgb="FF006096"/>
        <rFont val="Roboto Condensed"/>
      </rPr>
      <t>SLX#</t>
    </r>
    <r>
      <rPr>
        <sz val="11"/>
        <color rgb="FF006096"/>
        <rFont val="Roboto Condensed"/>
      </rPr>
      <t xml:space="preserve">
</t>
    </r>
  </si>
  <si>
    <t>2.2.2</t>
  </si>
  <si>
    <r>
      <rPr>
        <sz val="11"/>
        <rFont val="Calibri"/>
      </rPr>
      <t>Ensure Password complexity is configured</t>
    </r>
  </si>
  <si>
    <r>
      <rPr>
        <sz val="11"/>
        <color rgb="FF006096"/>
        <rFont val="Roboto Condensed"/>
      </rPr>
      <t>SLX(config)# password-attributes min-length 8</t>
    </r>
    <r>
      <rPr>
        <sz val="11"/>
        <color rgb="FF006096"/>
        <rFont val="Roboto Condensed"/>
      </rPr>
      <t xml:space="preserve">
</t>
    </r>
    <r>
      <rPr>
        <sz val="11"/>
        <color rgb="FF006096"/>
        <rFont val="Roboto Condensed"/>
      </rPr>
      <t xml:space="preserve">SLX(config)# password-attributes max-retry 4 </t>
    </r>
    <r>
      <rPr>
        <sz val="11"/>
        <color rgb="FF006096"/>
        <rFont val="Roboto Condensed"/>
      </rPr>
      <t xml:space="preserve">
</t>
    </r>
    <r>
      <rPr>
        <sz val="11"/>
        <color rgb="FF006096"/>
        <rFont val="Roboto Condensed"/>
      </rPr>
      <t xml:space="preserve">SLX(config)# password-attributes character-restriction upper 1 </t>
    </r>
    <r>
      <rPr>
        <sz val="11"/>
        <color rgb="FF006096"/>
        <rFont val="Roboto Condensed"/>
      </rPr>
      <t xml:space="preserve">
</t>
    </r>
    <r>
      <rPr>
        <sz val="11"/>
        <color rgb="FF006096"/>
        <rFont val="Roboto Condensed"/>
      </rPr>
      <t xml:space="preserve">SLX(config)# password-attributes character-restriction lower 2 </t>
    </r>
    <r>
      <rPr>
        <sz val="11"/>
        <color rgb="FF006096"/>
        <rFont val="Roboto Condensed"/>
      </rPr>
      <t xml:space="preserve">
</t>
    </r>
    <r>
      <rPr>
        <sz val="11"/>
        <color rgb="FF006096"/>
        <rFont val="Roboto Condensed"/>
      </rPr>
      <t xml:space="preserve">SLX(config)# password-attributes character-restriction numeric 1 </t>
    </r>
    <r>
      <rPr>
        <sz val="11"/>
        <color rgb="FF006096"/>
        <rFont val="Roboto Condensed"/>
      </rPr>
      <t xml:space="preserve">
</t>
    </r>
    <r>
      <rPr>
        <sz val="11"/>
        <color rgb="FF006096"/>
        <rFont val="Roboto Condensed"/>
      </rPr>
      <t>SLX(config)# password-attributes character-restriction special-char 1</t>
    </r>
    <r>
      <rPr>
        <sz val="11"/>
        <color rgb="FF006096"/>
        <rFont val="Roboto Condensed"/>
      </rPr>
      <t xml:space="preserve">
</t>
    </r>
  </si>
  <si>
    <r>
      <rPr>
        <sz val="11"/>
        <color rgb="FF000000"/>
        <rFont val="Calibri"/>
      </rPr>
      <t>It is prudent to use a minimum length to 14 characters. Maximum length should be as long as possible based on system constraints</t>
    </r>
  </si>
  <si>
    <r>
      <rPr>
        <sz val="11"/>
        <color rgb="FF006096"/>
        <rFont val="Roboto Condensed"/>
      </rPr>
      <t>SLX#show running-config | in password</t>
    </r>
    <r>
      <rPr>
        <sz val="11"/>
        <color rgb="FF006096"/>
        <rFont val="Roboto Condensed"/>
      </rPr>
      <t xml:space="preserve">
</t>
    </r>
  </si>
  <si>
    <t>TLS Version</t>
  </si>
  <si>
    <t>2.3.1</t>
  </si>
  <si>
    <r>
      <rPr>
        <sz val="11"/>
        <rFont val="Calibri"/>
      </rPr>
      <t>Ensure system is running TLS 1.2 or later</t>
    </r>
  </si>
  <si>
    <r>
      <rPr>
        <sz val="11"/>
        <color rgb="FF000000"/>
        <rFont val="Calibri"/>
      </rPr>
      <t>Ensuring secure data transmission is crucial in our digital age. TLS 1.2 stands out by offering advanced encryption algorithms, improved key exchange mechanisms, and enhanced protection against known vulnerabilities. This level of security ensures the privacy and integrity of sensitive information transmitted over the internet. As a result, most modern browsers and services now mandate the use of TLS 1.2 or higher for secure connections.</t>
    </r>
  </si>
  <si>
    <r>
      <rPr>
        <sz val="11"/>
        <color rgb="FF006096"/>
        <rFont val="Roboto Condensed"/>
      </rPr>
      <t>SLX# show running-config management-security</t>
    </r>
    <r>
      <rPr>
        <sz val="11"/>
        <color rgb="FF006096"/>
        <rFont val="Roboto Condensed"/>
      </rPr>
      <t xml:space="preserve">
</t>
    </r>
    <r>
      <rPr>
        <sz val="11"/>
        <color rgb="FF000000"/>
        <rFont val="Calibri"/>
      </rPr>
      <t xml:space="preserve">
</t>
    </r>
    <r>
      <rPr>
        <sz val="11"/>
        <color rgb="FF000000"/>
        <rFont val="Calibri"/>
      </rPr>
      <t>Sample Output</t>
    </r>
    <r>
      <rPr>
        <sz val="11"/>
        <color rgb="FF000000"/>
        <rFont val="Calibri"/>
      </rPr>
      <t xml:space="preserve">
</t>
    </r>
    <r>
      <rPr>
        <sz val="11"/>
        <color rgb="FF006096"/>
        <rFont val="Roboto Condensed"/>
      </rPr>
      <t>SLX# show running-config management-security</t>
    </r>
    <r>
      <rPr>
        <sz val="11"/>
        <color rgb="FF006096"/>
        <rFont val="Roboto Condensed"/>
      </rPr>
      <t xml:space="preserve">
</t>
    </r>
    <r>
      <rPr>
        <sz val="11"/>
        <color rgb="FF006096"/>
        <rFont val="Roboto Condensed"/>
      </rPr>
      <t>management-security</t>
    </r>
    <r>
      <rPr>
        <sz val="11"/>
        <color rgb="FF006096"/>
        <rFont val="Roboto Condensed"/>
      </rPr>
      <t xml:space="preserve">
</t>
    </r>
    <r>
      <rPr>
        <sz val="11"/>
        <color rgb="FF006096"/>
        <rFont val="Roboto Condensed"/>
      </rPr>
      <t xml:space="preserve"> ssl-profile server</t>
    </r>
    <r>
      <rPr>
        <sz val="11"/>
        <color rgb="FF006096"/>
        <rFont val="Roboto Condensed"/>
      </rPr>
      <t xml:space="preserve">
</t>
    </r>
    <r>
      <rPr>
        <sz val="11"/>
        <color rgb="FF006096"/>
        <rFont val="Roboto Condensed"/>
      </rPr>
      <t xml:space="preserve">  tls min-version 1.2</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ssl-profile client</t>
    </r>
    <r>
      <rPr>
        <sz val="11"/>
        <color rgb="FF006096"/>
        <rFont val="Roboto Condensed"/>
      </rPr>
      <t xml:space="preserve">
</t>
    </r>
    <r>
      <rPr>
        <sz val="11"/>
        <color rgb="FF006096"/>
        <rFont val="Roboto Condensed"/>
      </rPr>
      <t xml:space="preserve">  tls min-version 1.2</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t>
    </r>
  </si>
  <si>
    <t>NTP</t>
  </si>
  <si>
    <t>2.4.1</t>
  </si>
  <si>
    <r>
      <rPr>
        <sz val="11"/>
        <rFont val="Calibri"/>
      </rPr>
      <t>Ensure multiple NTP servers are configured</t>
    </r>
  </si>
  <si>
    <r>
      <rPr>
        <sz val="11"/>
        <color rgb="FF006096"/>
        <rFont val="Roboto Condensed"/>
      </rPr>
      <t>SLX(config)# ntp server 192.168.0.10 source-interface-type management source-interface-number 0</t>
    </r>
    <r>
      <rPr>
        <sz val="11"/>
        <color rgb="FF006096"/>
        <rFont val="Roboto Condensed"/>
      </rPr>
      <t xml:space="preserve">
</t>
    </r>
  </si>
  <si>
    <r>
      <rPr>
        <sz val="11"/>
        <color rgb="FF000000"/>
        <rFont val="Calibri"/>
      </rPr>
      <t>NTP servers ensure that the system maintains the correct time to prevent drift and delays.  If an adversary gains access to an NTP server it is more difficult to cause issues if there are multiple servers configured on the device</t>
    </r>
  </si>
  <si>
    <r>
      <rPr>
        <sz val="11"/>
        <color rgb="FF006096"/>
        <rFont val="Roboto Condensed"/>
      </rPr>
      <t>SLX# show running-config | in ntp.server</t>
    </r>
    <r>
      <rPr>
        <sz val="11"/>
        <color rgb="FF006096"/>
        <rFont val="Roboto Condensed"/>
      </rPr>
      <t xml:space="preserve">
</t>
    </r>
    <r>
      <rPr>
        <sz val="11"/>
        <color rgb="FF000000"/>
        <rFont val="Calibri"/>
      </rPr>
      <t xml:space="preserve">
</t>
    </r>
    <r>
      <rPr>
        <sz val="11"/>
        <color rgb="FF000000"/>
        <rFont val="Calibri"/>
      </rPr>
      <t>Sample output:</t>
    </r>
    <r>
      <rPr>
        <sz val="11"/>
        <color rgb="FF000000"/>
        <rFont val="Calibri"/>
      </rPr>
      <t xml:space="preserve">
</t>
    </r>
    <r>
      <rPr>
        <sz val="11"/>
        <color rgb="FF006096"/>
        <rFont val="Roboto Condensed"/>
      </rPr>
      <t>ntp server 192.168.0.10 source-interface-type management source-interface-number 0</t>
    </r>
    <r>
      <rPr>
        <sz val="11"/>
        <color rgb="FF006096"/>
        <rFont val="Roboto Condensed"/>
      </rPr>
      <t xml:space="preserve">
</t>
    </r>
  </si>
  <si>
    <t>2.4.2</t>
  </si>
  <si>
    <r>
      <rPr>
        <sz val="11"/>
        <rFont val="Calibri"/>
      </rPr>
      <t>Enable NTP Server Authentication</t>
    </r>
  </si>
  <si>
    <r>
      <rPr>
        <sz val="11"/>
        <color rgb="FF000000"/>
        <rFont val="Calibri"/>
      </rPr>
      <t>Configure the NTP Server configuration and authentication</t>
    </r>
    <r>
      <rPr>
        <sz val="11"/>
        <color rgb="FF000000"/>
        <rFont val="Calibri"/>
      </rPr>
      <t xml:space="preserve">
</t>
    </r>
    <r>
      <rPr>
        <sz val="11"/>
        <color rgb="FF006096"/>
        <rFont val="Roboto Condensed"/>
      </rPr>
      <t>SLX(config)# ntp authenticate</t>
    </r>
    <r>
      <rPr>
        <sz val="11"/>
        <color rgb="FF006096"/>
        <rFont val="Roboto Condensed"/>
      </rPr>
      <t xml:space="preserve">
</t>
    </r>
  </si>
  <si>
    <r>
      <rPr>
        <sz val="11"/>
        <color rgb="FF000000"/>
        <rFont val="Calibri"/>
      </rPr>
      <t>The switch should be synchronized with NTP server with authentication turned on. Authenticating to the NTP servers prevent an adversary from spoofing the NTP address and establishing connection.</t>
    </r>
  </si>
  <si>
    <r>
      <rPr>
        <sz val="11"/>
        <color rgb="FF006096"/>
        <rFont val="Roboto Condensed"/>
      </rPr>
      <t>SLX# show running-config | in ntp.authenticate</t>
    </r>
    <r>
      <rPr>
        <sz val="11"/>
        <color rgb="FF006096"/>
        <rFont val="Roboto Condensed"/>
      </rPr>
      <t xml:space="preserve">
</t>
    </r>
  </si>
  <si>
    <t>Syslog Configuration</t>
  </si>
  <si>
    <t>2.5.1</t>
  </si>
  <si>
    <r>
      <rPr>
        <sz val="11"/>
        <rFont val="Calibri"/>
      </rPr>
      <t>Syslog Server Configuration</t>
    </r>
  </si>
  <si>
    <r>
      <rPr>
        <sz val="11"/>
        <color rgb="FF006096"/>
        <rFont val="Roboto Condensed"/>
      </rPr>
      <t>SLX(config)# logging syslog-server 192.168.0.10 use-vrf mgmt-vrf source-interface management 0</t>
    </r>
    <r>
      <rPr>
        <sz val="11"/>
        <color rgb="FF006096"/>
        <rFont val="Roboto Condensed"/>
      </rPr>
      <t xml:space="preserve">
</t>
    </r>
  </si>
  <si>
    <r>
      <rPr>
        <sz val="11"/>
        <color rgb="FF000000"/>
        <rFont val="Calibri"/>
      </rPr>
      <t>Switches should have a syslog server configuration to enable the syslog logging activity to function.</t>
    </r>
  </si>
  <si>
    <r>
      <rPr>
        <sz val="11"/>
        <color rgb="FF006096"/>
        <rFont val="Roboto Condensed"/>
      </rPr>
      <t>SLX# show running-config | in logging.*syslog-facility</t>
    </r>
    <r>
      <rPr>
        <sz val="11"/>
        <color rgb="FF006096"/>
        <rFont val="Roboto Condensed"/>
      </rPr>
      <t xml:space="preserve">
</t>
    </r>
    <r>
      <rPr>
        <sz val="11"/>
        <color rgb="FF000000"/>
        <rFont val="Calibri"/>
      </rPr>
      <t xml:space="preserve">
</t>
    </r>
    <r>
      <rPr>
        <sz val="11"/>
        <color rgb="FF000000"/>
        <rFont val="Calibri"/>
      </rPr>
      <t>Sample Output:</t>
    </r>
    <r>
      <rPr>
        <sz val="11"/>
        <color rgb="FF000000"/>
        <rFont val="Calibri"/>
      </rPr>
      <t xml:space="preserve">
</t>
    </r>
    <r>
      <rPr>
        <sz val="11"/>
        <color rgb="FF006096"/>
        <rFont val="Roboto Condensed"/>
      </rPr>
      <t>logging syslog-server 192.168.0.10 use-vrf mgmt-vrf source-interface management 0</t>
    </r>
    <r>
      <rPr>
        <sz val="11"/>
        <color rgb="FF006096"/>
        <rFont val="Roboto Condensed"/>
      </rPr>
      <t xml:space="preserve">
</t>
    </r>
  </si>
  <si>
    <t>2.5.2</t>
  </si>
  <si>
    <r>
      <rPr>
        <sz val="11"/>
        <rFont val="Calibri"/>
      </rPr>
      <t>Syslog Facility Configuration</t>
    </r>
  </si>
  <si>
    <r>
      <rPr>
        <sz val="11"/>
        <color rgb="FF006096"/>
        <rFont val="Roboto Condensed"/>
      </rPr>
      <t>SLX(config)# logging syslog-facility local LOG_LOCAL7</t>
    </r>
    <r>
      <rPr>
        <sz val="11"/>
        <color rgb="FF006096"/>
        <rFont val="Roboto Condensed"/>
      </rPr>
      <t xml:space="preserve">
</t>
    </r>
  </si>
  <si>
    <r>
      <rPr>
        <sz val="11"/>
        <color rgb="FF006096"/>
        <rFont val="Roboto Condensed"/>
      </rPr>
      <t>SLX# show running-config | in logging.*syslog-server</t>
    </r>
    <r>
      <rPr>
        <sz val="11"/>
        <color rgb="FF006096"/>
        <rFont val="Roboto Condensed"/>
      </rPr>
      <t xml:space="preserve">
</t>
    </r>
    <r>
      <rPr>
        <sz val="11"/>
        <color rgb="FF000000"/>
        <rFont val="Calibri"/>
      </rPr>
      <t xml:space="preserve">
</t>
    </r>
    <r>
      <rPr>
        <sz val="11"/>
        <color rgb="FF000000"/>
        <rFont val="Calibri"/>
      </rPr>
      <t>Sample Output:</t>
    </r>
    <r>
      <rPr>
        <sz val="11"/>
        <color rgb="FF000000"/>
        <rFont val="Calibri"/>
      </rPr>
      <t xml:space="preserve">
</t>
    </r>
    <r>
      <rPr>
        <sz val="11"/>
        <color rgb="FF006096"/>
        <rFont val="Roboto Condensed"/>
      </rPr>
      <t>logging syslog-facility local LOG_LOCAL7</t>
    </r>
    <r>
      <rPr>
        <sz val="11"/>
        <color rgb="FF006096"/>
        <rFont val="Roboto Condensed"/>
      </rPr>
      <t xml:space="preserve">
</t>
    </r>
  </si>
  <si>
    <t>2.5.3</t>
  </si>
  <si>
    <r>
      <rPr>
        <sz val="11"/>
        <rFont val="Calibri"/>
      </rPr>
      <t>Syslog Audit Class Configuration</t>
    </r>
  </si>
  <si>
    <r>
      <rPr>
        <sz val="11"/>
        <color rgb="FF006096"/>
        <rFont val="Roboto Condensed"/>
      </rPr>
      <t>SLX(config)# logging auditlog class SECURITY</t>
    </r>
    <r>
      <rPr>
        <sz val="11"/>
        <color rgb="FF006096"/>
        <rFont val="Roboto Condensed"/>
      </rPr>
      <t xml:space="preserve">
</t>
    </r>
    <r>
      <rPr>
        <sz val="11"/>
        <color rgb="FF006096"/>
        <rFont val="Roboto Condensed"/>
      </rPr>
      <t>SLX(config)# logging auditlog class CONFIGURATION</t>
    </r>
    <r>
      <rPr>
        <sz val="11"/>
        <color rgb="FF006096"/>
        <rFont val="Roboto Condensed"/>
      </rPr>
      <t xml:space="preserve">
</t>
    </r>
    <r>
      <rPr>
        <sz val="11"/>
        <color rgb="FF006096"/>
        <rFont val="Roboto Condensed"/>
      </rPr>
      <t>SLX(config)# logging auditlog class FIRMWARE</t>
    </r>
    <r>
      <rPr>
        <sz val="11"/>
        <color rgb="FF006096"/>
        <rFont val="Roboto Condensed"/>
      </rPr>
      <t xml:space="preserve">
</t>
    </r>
  </si>
  <si>
    <r>
      <rPr>
        <sz val="11"/>
        <color rgb="FF000000"/>
        <rFont val="Calibri"/>
      </rPr>
      <t>A syslog audit class is a categorization mechanism used in logging systems to classify and group different types of audit events. This allows administrators to define what specific events or activities should be logged.</t>
    </r>
  </si>
  <si>
    <r>
      <rPr>
        <sz val="11"/>
        <color rgb="FF006096"/>
        <rFont val="Roboto Condensed"/>
      </rPr>
      <t>SLX# show running-config | in logging.*auditlog.[SECURITY|CONFIG|FIRMWARE]</t>
    </r>
    <r>
      <rPr>
        <sz val="11"/>
        <color rgb="FF006096"/>
        <rFont val="Roboto Condensed"/>
      </rPr>
      <t xml:space="preserve">
</t>
    </r>
    <r>
      <rPr>
        <sz val="11"/>
        <color rgb="FF000000"/>
        <rFont val="Calibri"/>
      </rPr>
      <t xml:space="preserve">
</t>
    </r>
    <r>
      <rPr>
        <sz val="11"/>
        <color rgb="FF000000"/>
        <rFont val="Calibri"/>
      </rPr>
      <t>Sample Output:</t>
    </r>
    <r>
      <rPr>
        <sz val="11"/>
        <color rgb="FF000000"/>
        <rFont val="Calibri"/>
      </rPr>
      <t xml:space="preserve">
</t>
    </r>
    <r>
      <rPr>
        <sz val="11"/>
        <color rgb="FF006096"/>
        <rFont val="Roboto Condensed"/>
      </rPr>
      <t>logging auditlog class SECURITY</t>
    </r>
    <r>
      <rPr>
        <sz val="11"/>
        <color rgb="FF006096"/>
        <rFont val="Roboto Condensed"/>
      </rPr>
      <t xml:space="preserve">
</t>
    </r>
    <r>
      <rPr>
        <sz val="11"/>
        <color rgb="FF006096"/>
        <rFont val="Roboto Condensed"/>
      </rPr>
      <t>logging auditlog class CONFIGURATION</t>
    </r>
    <r>
      <rPr>
        <sz val="11"/>
        <color rgb="FF006096"/>
        <rFont val="Roboto Condensed"/>
      </rPr>
      <t xml:space="preserve">
</t>
    </r>
    <r>
      <rPr>
        <sz val="11"/>
        <color rgb="FF006096"/>
        <rFont val="Roboto Condensed"/>
      </rPr>
      <t>logging auditlog class FIRMWARE</t>
    </r>
    <r>
      <rPr>
        <sz val="11"/>
        <color rgb="FF006096"/>
        <rFont val="Roboto Condensed"/>
      </rPr>
      <t xml:space="preserve">
</t>
    </r>
  </si>
  <si>
    <t>AAA Configuration</t>
  </si>
  <si>
    <t>2.6.1</t>
  </si>
  <si>
    <r>
      <rPr>
        <sz val="11"/>
        <rFont val="Calibri"/>
      </rPr>
      <t>Enable Local Login Authentication</t>
    </r>
  </si>
  <si>
    <r>
      <rPr>
        <sz val="11"/>
        <color rgb="FF006096"/>
        <rFont val="Roboto Condensed"/>
      </rPr>
      <t>SLX(config)# aaa authentication login local</t>
    </r>
    <r>
      <rPr>
        <sz val="11"/>
        <color rgb="FF006096"/>
        <rFont val="Roboto Condensed"/>
      </rPr>
      <t xml:space="preserve">
</t>
    </r>
  </si>
  <si>
    <r>
      <rPr>
        <sz val="11"/>
        <color rgb="FF000000"/>
        <rFont val="Calibri"/>
      </rPr>
      <t>Enabling local login authentication in AAA (Authentication, Authorization, and Accounting) allows a system to authenticate users using a local database instead of relying on an external server like RADIUS or TACACS+. Here’s how it works:</t>
    </r>
    <r>
      <rPr>
        <sz val="11"/>
        <color rgb="FF000000"/>
        <rFont val="Calibri"/>
      </rPr>
      <t xml:space="preserve">
</t>
    </r>
    <r>
      <rPr>
        <sz val="11"/>
        <color rgb="FF000000"/>
        <rFont val="Calibri"/>
      </rPr>
      <t>- Local User Database: The system uses its own local database to store usernames and passwords.</t>
    </r>
    <r>
      <rPr>
        <sz val="11"/>
        <color rgb="FF000000"/>
        <rFont val="Calibri"/>
      </rPr>
      <t xml:space="preserve">
</t>
    </r>
    <r>
      <rPr>
        <sz val="11"/>
        <color rgb="FF000000"/>
        <rFont val="Calibri"/>
      </rPr>
      <t>- Authentication Process: When a user attempts to log in, the system checks the local database for the credentials.</t>
    </r>
    <r>
      <rPr>
        <sz val="11"/>
        <color rgb="FF000000"/>
        <rFont val="Calibri"/>
      </rPr>
      <t xml:space="preserve">
</t>
    </r>
    <r>
      <rPr>
        <sz val="11"/>
        <color rgb="FF000000"/>
        <rFont val="Calibri"/>
      </rPr>
      <t>- Fallback Option: It can be used as a fallback method if the external authentication server is unavailable.</t>
    </r>
    <r>
      <rPr>
        <sz val="11"/>
        <color rgb="FF000000"/>
        <rFont val="Calibri"/>
      </rPr>
      <t xml:space="preserve">
</t>
    </r>
    <r>
      <rPr>
        <sz val="11"/>
        <color rgb="FF000000"/>
        <rFont val="Calibri"/>
      </rPr>
      <t>This setup is useful as a backup method to ensure users can still authenticate even if the external server is down.</t>
    </r>
  </si>
  <si>
    <r>
      <rPr>
        <sz val="11"/>
        <color rgb="FF006096"/>
        <rFont val="Roboto Condensed"/>
      </rPr>
      <t>SLX# show running-config | in aaa.authentication.*login.local</t>
    </r>
    <r>
      <rPr>
        <sz val="11"/>
        <color rgb="FF006096"/>
        <rFont val="Roboto Condensed"/>
      </rPr>
      <t xml:space="preserve">
</t>
    </r>
    <r>
      <rPr>
        <sz val="11"/>
        <color rgb="FF000000"/>
        <rFont val="Calibri"/>
      </rPr>
      <t xml:space="preserve">
</t>
    </r>
    <r>
      <rPr>
        <sz val="11"/>
        <color rgb="FF000000"/>
        <rFont val="Calibri"/>
      </rPr>
      <t>Sample Output:</t>
    </r>
    <r>
      <rPr>
        <sz val="11"/>
        <color rgb="FF000000"/>
        <rFont val="Calibri"/>
      </rPr>
      <t xml:space="preserve">
</t>
    </r>
    <r>
      <rPr>
        <sz val="11"/>
        <color rgb="FF006096"/>
        <rFont val="Roboto Condensed"/>
      </rPr>
      <t>aaa authentication login local</t>
    </r>
    <r>
      <rPr>
        <sz val="11"/>
        <color rgb="FF006096"/>
        <rFont val="Roboto Condensed"/>
      </rPr>
      <t xml:space="preserve">
</t>
    </r>
  </si>
  <si>
    <t>2.6.2</t>
  </si>
  <si>
    <r>
      <rPr>
        <sz val="11"/>
        <rFont val="Calibri"/>
      </rPr>
      <t>Enable Accounting</t>
    </r>
  </si>
  <si>
    <r>
      <rPr>
        <sz val="11"/>
        <color rgb="FF006096"/>
        <rFont val="Roboto Condensed"/>
      </rPr>
      <t>SLX(config)# aaa authentication login local</t>
    </r>
    <r>
      <rPr>
        <sz val="11"/>
        <color rgb="FF006096"/>
        <rFont val="Roboto Condensed"/>
      </rPr>
      <t xml:space="preserve">
</t>
    </r>
    <r>
      <rPr>
        <sz val="11"/>
        <color rgb="FF006096"/>
        <rFont val="Roboto Condensed"/>
      </rPr>
      <t>SLX(config)# aaa accounting exec default start-stop none</t>
    </r>
    <r>
      <rPr>
        <sz val="11"/>
        <color rgb="FF006096"/>
        <rFont val="Roboto Condensed"/>
      </rPr>
      <t xml:space="preserve">
</t>
    </r>
    <r>
      <rPr>
        <sz val="11"/>
        <color rgb="FF006096"/>
        <rFont val="Roboto Condensed"/>
      </rPr>
      <t>SLX(config)# aaa accounting commands default start-stop none</t>
    </r>
    <r>
      <rPr>
        <sz val="11"/>
        <color rgb="FF006096"/>
        <rFont val="Roboto Condensed"/>
      </rPr>
      <t xml:space="preserve">
</t>
    </r>
    <r>
      <rPr>
        <sz val="11"/>
        <color rgb="FF006096"/>
        <rFont val="Roboto Condensed"/>
      </rPr>
      <t>SLX(config)# aaa authorization command none</t>
    </r>
    <r>
      <rPr>
        <sz val="11"/>
        <color rgb="FF006096"/>
        <rFont val="Roboto Condensed"/>
      </rPr>
      <t xml:space="preserve">
</t>
    </r>
  </si>
  <si>
    <r>
      <rPr>
        <sz val="11"/>
        <color rgb="FF000000"/>
        <rFont val="Calibri"/>
      </rPr>
      <t>AAA accounting, a crucial component of the AAA framework, stands for Authentication, Authorization, and Accounting. Here's a breakdown of what AAA accounting entails:</t>
    </r>
    <r>
      <rPr>
        <sz val="11"/>
        <color rgb="FF000000"/>
        <rFont val="Calibri"/>
      </rPr>
      <t xml:space="preserve">
</t>
    </r>
    <r>
      <rPr>
        <sz val="11"/>
        <color rgb="FF000000"/>
        <rFont val="Calibri"/>
      </rPr>
      <t>- Tracking User Activities: AAA accounting monitors and records user activities on a network, such as login attempts, resource access, and changes to system configurations.</t>
    </r>
    <r>
      <rPr>
        <sz val="11"/>
        <color rgb="FF000000"/>
        <rFont val="Calibri"/>
      </rPr>
      <t xml:space="preserve">
</t>
    </r>
    <r>
      <rPr>
        <sz val="11"/>
        <color rgb="FF000000"/>
        <rFont val="Calibri"/>
      </rPr>
      <t>- Usage Auditing: It helps in auditing the usage of network resources by keeping detailed logs of user interactions with the system, which can be vital for both security and performance analysis.</t>
    </r>
    <r>
      <rPr>
        <sz val="11"/>
        <color rgb="FF000000"/>
        <rFont val="Calibri"/>
      </rPr>
      <t xml:space="preserve">
</t>
    </r>
    <r>
      <rPr>
        <sz val="11"/>
        <color rgb="FF000000"/>
        <rFont val="Calibri"/>
      </rPr>
      <t>- Resource Management: By tracking resource utilization, AAA accounting aids in managing network resources efficiently, ensuring that users are billed or charged accurately for the resources they consume.</t>
    </r>
    <r>
      <rPr>
        <sz val="11"/>
        <color rgb="FF000000"/>
        <rFont val="Calibri"/>
      </rPr>
      <t xml:space="preserve">
</t>
    </r>
    <r>
      <rPr>
        <sz val="11"/>
        <color rgb="FF000000"/>
        <rFont val="Calibri"/>
      </rPr>
      <t>- Compliance and Reporting: It supports compliance with regulatory requirements by maintaining detailed records of user actions, which can be used for reporting and auditing purposes.</t>
    </r>
    <r>
      <rPr>
        <sz val="11"/>
        <color rgb="FF000000"/>
        <rFont val="Calibri"/>
      </rPr>
      <t xml:space="preserve">
</t>
    </r>
    <r>
      <rPr>
        <sz val="11"/>
        <color rgb="FF000000"/>
        <rFont val="Calibri"/>
      </rPr>
      <t>- Troubleshooting and Diagnostics: Detailed logs generated by AAA accounting assist in troubleshooting network issues and diagnosing problems by providing a historical record of user activities and system events.</t>
    </r>
    <r>
      <rPr>
        <sz val="11"/>
        <color rgb="FF000000"/>
        <rFont val="Calibri"/>
      </rPr>
      <t xml:space="preserve">
</t>
    </r>
    <r>
      <rPr>
        <sz val="11"/>
        <color rgb="FF000000"/>
        <rFont val="Calibri"/>
      </rPr>
      <t>In essence, AAA accounting ensures that all user actions are tracked and recorded, which is essential for maintaining security, compliance, and efficient resource management in a network environment.</t>
    </r>
  </si>
  <si>
    <r>
      <rPr>
        <sz val="11"/>
        <color rgb="FF006096"/>
        <rFont val="Roboto Condensed"/>
      </rPr>
      <t>SLX# show running-config | in aaa.accounting</t>
    </r>
    <r>
      <rPr>
        <sz val="11"/>
        <color rgb="FF006096"/>
        <rFont val="Roboto Condensed"/>
      </rPr>
      <t xml:space="preserve">
</t>
    </r>
    <r>
      <rPr>
        <sz val="11"/>
        <color rgb="FF000000"/>
        <rFont val="Calibri"/>
      </rPr>
      <t xml:space="preserve">
</t>
    </r>
    <r>
      <rPr>
        <sz val="11"/>
        <color rgb="FF000000"/>
        <rFont val="Calibri"/>
      </rPr>
      <t>Sample Output:</t>
    </r>
    <r>
      <rPr>
        <sz val="11"/>
        <color rgb="FF000000"/>
        <rFont val="Calibri"/>
      </rPr>
      <t xml:space="preserve">
</t>
    </r>
    <r>
      <rPr>
        <sz val="11"/>
        <color rgb="FF006096"/>
        <rFont val="Roboto Condensed"/>
      </rPr>
      <t>aaa accounting exec default start-stop none</t>
    </r>
    <r>
      <rPr>
        <sz val="11"/>
        <color rgb="FF006096"/>
        <rFont val="Roboto Condensed"/>
      </rPr>
      <t xml:space="preserve">
</t>
    </r>
    <r>
      <rPr>
        <sz val="11"/>
        <color rgb="FF006096"/>
        <rFont val="Roboto Condensed"/>
      </rPr>
      <t>aaa accounting commands default start-stop none</t>
    </r>
    <r>
      <rPr>
        <sz val="11"/>
        <color rgb="FF006096"/>
        <rFont val="Roboto Condensed"/>
      </rPr>
      <t xml:space="preserve">
</t>
    </r>
    <r>
      <rPr>
        <sz val="11"/>
        <color rgb="FF006096"/>
        <rFont val="Roboto Condensed"/>
      </rPr>
      <t xml:space="preserve">aaa authorization command none </t>
    </r>
    <r>
      <rPr>
        <sz val="11"/>
        <color rgb="FF006096"/>
        <rFont val="Roboto Condensed"/>
      </rPr>
      <t xml:space="preserve">
</t>
    </r>
  </si>
  <si>
    <t>Handle Unused Interfaces</t>
  </si>
  <si>
    <t>3.1.1</t>
  </si>
  <si>
    <r>
      <rPr>
        <sz val="11"/>
        <rFont val="Calibri"/>
      </rPr>
      <t>Disable Unused Interfaces</t>
    </r>
  </si>
  <si>
    <r>
      <rPr>
        <sz val="11"/>
        <color rgb="FF006096"/>
        <rFont val="Roboto Condensed"/>
      </rPr>
      <t>SLX(config)# interface ethernet 1-32</t>
    </r>
    <r>
      <rPr>
        <sz val="11"/>
        <color rgb="FF006096"/>
        <rFont val="Roboto Condensed"/>
      </rPr>
      <t xml:space="preserve">
</t>
    </r>
    <r>
      <rPr>
        <sz val="11"/>
        <color rgb="FF006096"/>
        <rFont val="Roboto Condensed"/>
      </rPr>
      <t>SLX(config)# shutdown</t>
    </r>
    <r>
      <rPr>
        <sz val="11"/>
        <color rgb="FF006096"/>
        <rFont val="Roboto Condensed"/>
      </rPr>
      <t xml:space="preserve">
</t>
    </r>
  </si>
  <si>
    <r>
      <rPr>
        <sz val="11"/>
        <color rgb="FF000000"/>
        <rFont val="Calibri"/>
      </rPr>
      <t>Any unused interface should be disabled. The SLX-OS switches enable all ports by default. However, unused ports should be disabled and only used ports should be enabled.</t>
    </r>
  </si>
  <si>
    <r>
      <rPr>
        <sz val="11"/>
        <color rgb="FF006096"/>
        <rFont val="Roboto Condensed"/>
      </rPr>
      <t>SLX# show interface status | in Eth.*Down | count</t>
    </r>
    <r>
      <rPr>
        <sz val="11"/>
        <color rgb="FF006096"/>
        <rFont val="Roboto Condensed"/>
      </rPr>
      <t xml:space="preserve">
</t>
    </r>
    <r>
      <rPr>
        <sz val="11"/>
        <color rgb="FF000000"/>
        <rFont val="Calibri"/>
      </rPr>
      <t xml:space="preserve">
</t>
    </r>
    <r>
      <rPr>
        <sz val="11"/>
        <color rgb="FF000000"/>
        <rFont val="Calibri"/>
      </rPr>
      <t>Sample Output:</t>
    </r>
    <r>
      <rPr>
        <sz val="11"/>
        <color rgb="FF000000"/>
        <rFont val="Calibri"/>
      </rPr>
      <t xml:space="preserve">
</t>
    </r>
    <r>
      <rPr>
        <sz val="11"/>
        <color rgb="FF006096"/>
        <rFont val="Roboto Condensed"/>
      </rPr>
      <t>SLX# show interface status | in Eth.*Down | count</t>
    </r>
    <r>
      <rPr>
        <sz val="11"/>
        <color rgb="FF006096"/>
        <rFont val="Roboto Condensed"/>
      </rPr>
      <t xml:space="preserve">
</t>
    </r>
    <r>
      <rPr>
        <sz val="11"/>
        <color rgb="FF006096"/>
        <rFont val="Roboto Condensed"/>
      </rPr>
      <t>Count: 32 lines</t>
    </r>
    <r>
      <rPr>
        <sz val="11"/>
        <color rgb="FF006096"/>
        <rFont val="Roboto Condensed"/>
      </rPr>
      <t xml:space="preserve">
</t>
    </r>
  </si>
  <si>
    <r>
      <rPr>
        <sz val="11"/>
        <color rgb="FF000000"/>
        <rFont val="Calibri"/>
      </rPr>
      <t>Enabled</t>
    </r>
  </si>
  <si>
    <t>3.1.2</t>
  </si>
  <si>
    <r>
      <rPr>
        <sz val="11"/>
        <rFont val="Calibri"/>
      </rPr>
      <t>Disable Proxy Arp</t>
    </r>
  </si>
  <si>
    <r>
      <rPr>
        <sz val="11"/>
        <color rgb="FF000000"/>
        <rFont val="Calibri"/>
      </rPr>
      <t>Proxy ARP (Proxy Address Resolution Protocol) is a network technique that allows one device on a local network to respond to ARP (Address Resolution Protocol) requests on behalf of another device</t>
    </r>
    <r>
      <rPr>
        <sz val="11"/>
        <color rgb="FF000000"/>
        <rFont val="Calibri"/>
      </rPr>
      <t xml:space="preserve">
</t>
    </r>
    <r>
      <rPr>
        <sz val="11"/>
        <color rgb="FF000000"/>
        <rFont val="Calibri"/>
      </rPr>
      <t>While Proxy ARP can be useful, it also has some drawbacks:</t>
    </r>
    <r>
      <rPr>
        <sz val="11"/>
        <color rgb="FF000000"/>
        <rFont val="Calibri"/>
      </rPr>
      <t xml:space="preserve">
</t>
    </r>
    <r>
      <rPr>
        <sz val="11"/>
        <color rgb="FF000000"/>
        <rFont val="Calibri"/>
      </rPr>
      <t>- Security Risks: It can potentially expose the network to security risks, such as ARP spoofing and man-in-the-middle attacks.</t>
    </r>
    <r>
      <rPr>
        <sz val="11"/>
        <color rgb="FF000000"/>
        <rFont val="Calibri"/>
      </rPr>
      <t xml:space="preserve">
</t>
    </r>
    <r>
      <rPr>
        <sz val="11"/>
        <color rgb="FF000000"/>
        <rFont val="Calibri"/>
      </rPr>
      <t>- Network Performance: It can introduce additional traffic on the network, which may impact performance.</t>
    </r>
  </si>
  <si>
    <r>
      <rPr>
        <sz val="11"/>
        <color rgb="FF006096"/>
        <rFont val="Roboto Condensed"/>
      </rPr>
      <t>SLX# show running config | in Eth.*Down | count</t>
    </r>
    <r>
      <rPr>
        <sz val="11"/>
        <color rgb="FF006096"/>
        <rFont val="Roboto Condensed"/>
      </rPr>
      <t xml:space="preserve">
</t>
    </r>
    <r>
      <rPr>
        <sz val="11"/>
        <color rgb="FF000000"/>
        <rFont val="Calibri"/>
      </rPr>
      <t xml:space="preserve">
</t>
    </r>
    <r>
      <rPr>
        <sz val="11"/>
        <color rgb="FF000000"/>
        <rFont val="Calibri"/>
      </rPr>
      <t>Sample Output:</t>
    </r>
    <r>
      <rPr>
        <sz val="11"/>
        <color rgb="FF000000"/>
        <rFont val="Calibri"/>
      </rPr>
      <t xml:space="preserve">
</t>
    </r>
    <r>
      <rPr>
        <sz val="11"/>
        <color rgb="FF006096"/>
        <rFont val="Roboto Condensed"/>
      </rPr>
      <t>SLX# show interface status | in Eth.*Down | count</t>
    </r>
    <r>
      <rPr>
        <sz val="11"/>
        <color rgb="FF006096"/>
        <rFont val="Roboto Condensed"/>
      </rPr>
      <t xml:space="preserve">
</t>
    </r>
    <r>
      <rPr>
        <sz val="11"/>
        <color rgb="FF006096"/>
        <rFont val="Roboto Condensed"/>
      </rPr>
      <t>Count: 32 lines</t>
    </r>
    <r>
      <rPr>
        <sz val="11"/>
        <color rgb="FF006096"/>
        <rFont val="Roboto Condensed"/>
      </rPr>
      <t xml:space="preserve">
</t>
    </r>
  </si>
  <si>
    <t>BGP</t>
  </si>
  <si>
    <t>4.1.1</t>
  </si>
  <si>
    <r>
      <rPr>
        <sz val="11"/>
        <rFont val="Calibri"/>
      </rPr>
      <t>Ensure BGP Configuration</t>
    </r>
  </si>
  <si>
    <t>BGP Enabled</t>
  </si>
  <si>
    <r>
      <rPr>
        <sz val="11"/>
        <color rgb="FF006096"/>
        <rFont val="Roboto Condensed"/>
      </rPr>
      <t>SLX(config)# router bgp</t>
    </r>
    <r>
      <rPr>
        <sz val="11"/>
        <color rgb="FF006096"/>
        <rFont val="Roboto Condensed"/>
      </rPr>
      <t xml:space="preserve">
</t>
    </r>
    <r>
      <rPr>
        <sz val="11"/>
        <color rgb="FF006096"/>
        <rFont val="Roboto Condensed"/>
      </rPr>
      <t>SLX(config)# write</t>
    </r>
    <r>
      <rPr>
        <sz val="11"/>
        <color rgb="FF006096"/>
        <rFont val="Roboto Condensed"/>
      </rPr>
      <t xml:space="preserve">
</t>
    </r>
  </si>
  <si>
    <r>
      <rPr>
        <sz val="11"/>
        <color rgb="FF000000"/>
        <rFont val="Calibri"/>
      </rPr>
      <t>BGP, or Border Gateway Protocol, is a standardized exterior gateway protocol used to exchange routing information between different autonomous systems (AS) on the internet.</t>
    </r>
  </si>
  <si>
    <r>
      <rPr>
        <sz val="11"/>
        <color rgb="FF006096"/>
        <rFont val="Roboto Condensed"/>
      </rPr>
      <t>SLX# show running config | in router.bgp</t>
    </r>
    <r>
      <rPr>
        <sz val="11"/>
        <color rgb="FF006096"/>
        <rFont val="Roboto Condensed"/>
      </rPr>
      <t xml:space="preserve">
</t>
    </r>
    <r>
      <rPr>
        <sz val="11"/>
        <color rgb="FF000000"/>
        <rFont val="Calibri"/>
      </rPr>
      <t xml:space="preserve">
</t>
    </r>
    <r>
      <rPr>
        <sz val="11"/>
        <color rgb="FF000000"/>
        <rFont val="Calibri"/>
      </rPr>
      <t>Sample Output:</t>
    </r>
    <r>
      <rPr>
        <sz val="11"/>
        <color rgb="FF000000"/>
        <rFont val="Calibri"/>
      </rPr>
      <t xml:space="preserve">
</t>
    </r>
    <r>
      <rPr>
        <sz val="11"/>
        <color rgb="FF006096"/>
        <rFont val="Roboto Condensed"/>
      </rPr>
      <t>router bgp</t>
    </r>
    <r>
      <rPr>
        <sz val="11"/>
        <color rgb="FF006096"/>
        <rFont val="Roboto Condensed"/>
      </rPr>
      <t xml:space="preserve">
</t>
    </r>
  </si>
  <si>
    <t>4.1.2</t>
  </si>
  <si>
    <r>
      <rPr>
        <sz val="11"/>
        <rFont val="Calibri"/>
      </rPr>
      <t>Ensure AS number configuration</t>
    </r>
  </si>
  <si>
    <r>
      <rPr>
        <sz val="11"/>
        <color rgb="FF006096"/>
        <rFont val="Roboto Condensed"/>
      </rPr>
      <t>SLX(config)# router bgp</t>
    </r>
    <r>
      <rPr>
        <sz val="11"/>
        <color rgb="FF006096"/>
        <rFont val="Roboto Condensed"/>
      </rPr>
      <t xml:space="preserve">
</t>
    </r>
    <r>
      <rPr>
        <sz val="11"/>
        <color rgb="FF006096"/>
        <rFont val="Roboto Condensed"/>
      </rPr>
      <t>SLX(bgp)# local-as 65512</t>
    </r>
    <r>
      <rPr>
        <sz val="11"/>
        <color rgb="FF006096"/>
        <rFont val="Roboto Condensed"/>
      </rPr>
      <t xml:space="preserve">
</t>
    </r>
    <r>
      <rPr>
        <sz val="11"/>
        <color rgb="FF006096"/>
        <rFont val="Roboto Condensed"/>
      </rPr>
      <t>SLX(bgp)# capability as4-enable</t>
    </r>
    <r>
      <rPr>
        <sz val="11"/>
        <color rgb="FF006096"/>
        <rFont val="Roboto Condensed"/>
      </rPr>
      <t xml:space="preserve">
</t>
    </r>
    <r>
      <rPr>
        <sz val="11"/>
        <color rgb="FF006096"/>
        <rFont val="Roboto Condensed"/>
      </rPr>
      <t>SLX(bgp)# fast-external-fallover</t>
    </r>
    <r>
      <rPr>
        <sz val="11"/>
        <color rgb="FF006096"/>
        <rFont val="Roboto Condensed"/>
      </rPr>
      <t xml:space="preserve">
</t>
    </r>
    <r>
      <rPr>
        <sz val="11"/>
        <color rgb="FF006096"/>
        <rFont val="Roboto Condensed"/>
      </rPr>
      <t>SLX(bgp)# end</t>
    </r>
    <r>
      <rPr>
        <sz val="11"/>
        <color rgb="FF006096"/>
        <rFont val="Roboto Condensed"/>
      </rPr>
      <t xml:space="preserve">
</t>
    </r>
  </si>
  <si>
    <r>
      <rPr>
        <sz val="11"/>
        <color rgb="FF000000"/>
        <rFont val="Calibri"/>
      </rPr>
      <t>A BGP AS number (ASN), or Autonomous System Number, is a unique identifier assigned to each autonomous system (AS) on the internet.</t>
    </r>
  </si>
  <si>
    <r>
      <rPr>
        <sz val="11"/>
        <color rgb="FF006096"/>
        <rFont val="Roboto Condensed"/>
      </rPr>
      <t>SLX# show running config | in local-as</t>
    </r>
    <r>
      <rPr>
        <sz val="11"/>
        <color rgb="FF006096"/>
        <rFont val="Roboto Condensed"/>
      </rPr>
      <t xml:space="preserve">
</t>
    </r>
    <r>
      <rPr>
        <sz val="11"/>
        <color rgb="FF000000"/>
        <rFont val="Calibri"/>
      </rPr>
      <t xml:space="preserve">
</t>
    </r>
    <r>
      <rPr>
        <sz val="11"/>
        <color rgb="FF000000"/>
        <rFont val="Calibri"/>
      </rPr>
      <t>Sample Output:</t>
    </r>
    <r>
      <rPr>
        <sz val="11"/>
        <color rgb="FF000000"/>
        <rFont val="Calibri"/>
      </rPr>
      <t xml:space="preserve">
</t>
    </r>
    <r>
      <rPr>
        <sz val="11"/>
        <color rgb="FF006096"/>
        <rFont val="Roboto Condensed"/>
      </rPr>
      <t>local-as 64512</t>
    </r>
    <r>
      <rPr>
        <sz val="11"/>
        <color rgb="FF006096"/>
        <rFont val="Roboto Condensed"/>
      </rPr>
      <t xml:space="preserve">
</t>
    </r>
  </si>
  <si>
    <t>Ensure V3 host is enabled</t>
  </si>
  <si>
    <t>5.1.1</t>
  </si>
  <si>
    <r>
      <rPr>
        <sz val="11"/>
        <rFont val="Calibri"/>
      </rPr>
      <t>Check V3 host configuration</t>
    </r>
  </si>
  <si>
    <r>
      <rPr>
        <sz val="11"/>
        <color rgb="FF006096"/>
        <rFont val="Roboto Condensed"/>
      </rPr>
      <t>SLX(config)# snmp-server v3host 10.18.120.110 efav3User</t>
    </r>
    <r>
      <rPr>
        <sz val="11"/>
        <color rgb="FF006096"/>
        <rFont val="Roboto Condensed"/>
      </rPr>
      <t xml:space="preserve">
</t>
    </r>
  </si>
  <si>
    <r>
      <rPr>
        <sz val="11"/>
        <color rgb="FF000000"/>
        <rFont val="Calibri"/>
      </rPr>
      <t>SNMPv3 (Simple Network Management Protocol version 3) is the latest version of SNMP, designed to provide secure access to devices by incorporating robust security features</t>
    </r>
  </si>
  <si>
    <r>
      <rPr>
        <sz val="11"/>
        <color rgb="FF006096"/>
        <rFont val="Roboto Condensed"/>
      </rPr>
      <t>SLX# show running-config | in snmp-server</t>
    </r>
    <r>
      <rPr>
        <sz val="11"/>
        <color rgb="FF006096"/>
        <rFont val="Roboto Condensed"/>
      </rPr>
      <t xml:space="preserve">
</t>
    </r>
    <r>
      <rPr>
        <sz val="11"/>
        <color rgb="FF000000"/>
        <rFont val="Calibri"/>
      </rPr>
      <t xml:space="preserve">
</t>
    </r>
    <r>
      <rPr>
        <sz val="11"/>
        <color rgb="FF000000"/>
        <rFont val="Calibri"/>
      </rPr>
      <t>Sample Output:</t>
    </r>
    <r>
      <rPr>
        <sz val="11"/>
        <color rgb="FF000000"/>
        <rFont val="Calibri"/>
      </rPr>
      <t xml:space="preserve">
</t>
    </r>
    <r>
      <rPr>
        <sz val="11"/>
        <color rgb="FF006096"/>
        <rFont val="Roboto Condensed"/>
      </rPr>
      <t>snmp-server v3host 10.18.120.110 efav3User</t>
    </r>
    <r>
      <rPr>
        <sz val="11"/>
        <color rgb="FF006096"/>
        <rFont val="Roboto Condensed"/>
      </rPr>
      <t xml:space="preserve">
</t>
    </r>
  </si>
  <si>
    <r>
      <rPr>
        <b/>
        <sz val="10"/>
        <color rgb="FF003B5C"/>
        <rFont val="Calibri"/>
      </rPr>
      <t>License:</t>
    </r>
    <r>
      <rPr>
        <sz val="10"/>
        <color rgb="FF003B5C"/>
        <rFont val="Calibri"/>
      </rPr>
      <t xml:space="preserve"> </t>
    </r>
    <r>
      <rPr>
        <i/>
        <sz val="10"/>
        <color rgb="FF003B5C"/>
        <rFont val="Calibri"/>
      </rPr>
      <t>This work is licensed under the Creative Commons Attribution-ShareAlike 4.0 International licence (CC BY-SA 4.0).</t>
    </r>
  </si>
  <si>
    <t>Security Hardening Guide Implementation Report (SHGIR)</t>
  </si>
  <si>
    <t>Support and Resources</t>
  </si>
  <si>
    <r>
      <rPr>
        <b/>
        <sz val="11"/>
        <color rgb="FF000000"/>
        <rFont val="Calibri"/>
      </rPr>
      <t>Maintained by:</t>
    </r>
    <r>
      <rPr>
        <sz val="11"/>
        <color rgb="FF000000"/>
        <rFont val="Calibri"/>
      </rPr>
      <t xml:space="preserve"> </t>
    </r>
    <r>
      <rPr>
        <i/>
        <sz val="11"/>
        <color rgb="FF000000"/>
        <rFont val="Calibri"/>
      </rPr>
      <t>Openbyte</t>
    </r>
    <r>
      <rPr>
        <sz val="11"/>
        <color rgb="FF000000"/>
        <rFont val="Calibri"/>
      </rPr>
      <t xml:space="preserve">
</t>
    </r>
    <r>
      <rPr>
        <b/>
        <sz val="11"/>
        <color rgb="FF000000"/>
        <rFont val="Calibri"/>
      </rPr>
      <t>Notes:</t>
    </r>
    <r>
      <rPr>
        <sz val="11"/>
        <color rgb="FF000000"/>
        <rFont val="Calibri"/>
      </rPr>
      <t xml:space="preserve"> Browse and download additional SHGIR reports/templates using the library link below. For issues related to this report template and feature requests, use the support link below (preferred) or email </t>
    </r>
    <r>
      <rPr>
        <sz val="11"/>
        <color rgb="FF0000FF"/>
        <rFont val="Calibri"/>
      </rPr>
      <t>info@opnbyte.com</t>
    </r>
    <r>
      <rPr>
        <sz val="11"/>
        <color rgb="FF000000"/>
        <rFont val="Calibri"/>
      </rPr>
      <t>.</t>
    </r>
  </si>
  <si>
    <r>
      <rPr>
        <b/>
        <sz val="11"/>
        <color rgb="FF000000"/>
        <rFont val="Calibri"/>
      </rPr>
      <t>Library:</t>
    </r>
    <r>
      <rPr>
        <sz val="11"/>
        <color rgb="FF000000"/>
        <rFont val="Calibri"/>
      </rPr>
      <t xml:space="preserve"> </t>
    </r>
    <r>
      <rPr>
        <i/>
        <sz val="11"/>
        <color rgb="FF0000FF"/>
        <rFont val="Calibri"/>
      </rPr>
      <t>https://opnbyte.com/hardening-guide-library/</t>
    </r>
  </si>
  <si>
    <r>
      <rPr>
        <b/>
        <sz val="11"/>
        <color rgb="FF000000"/>
        <rFont val="Calibri"/>
      </rPr>
      <t>Issues &amp; Requests:</t>
    </r>
    <r>
      <rPr>
        <sz val="11"/>
        <color rgb="FF000000"/>
        <rFont val="Calibri"/>
      </rPr>
      <t xml:space="preserve"> </t>
    </r>
    <r>
      <rPr>
        <i/>
        <sz val="11"/>
        <color rgb="FF0000FF"/>
        <rFont val="Calibri"/>
      </rPr>
      <t>https://github.com/Opnbyte/SHGIR/issues</t>
    </r>
  </si>
  <si>
    <t>Overview</t>
  </si>
  <si>
    <r>
      <rPr>
        <sz val="11"/>
        <color rgb="FF000000"/>
        <rFont val="Calibri"/>
      </rPr>
      <t xml:space="preserve">This workbook is an operational implementation tool that provides a structured way to </t>
    </r>
    <r>
      <rPr>
        <b/>
        <sz val="11"/>
        <color rgb="FF000000"/>
        <rFont val="Calibri"/>
      </rPr>
      <t>review</t>
    </r>
    <r>
      <rPr>
        <sz val="11"/>
        <color rgb="FF000000"/>
        <rFont val="Calibri"/>
      </rPr>
      <t xml:space="preserve">, </t>
    </r>
    <r>
      <rPr>
        <b/>
        <sz val="11"/>
        <color rgb="FF000000"/>
        <rFont val="Calibri"/>
      </rPr>
      <t>prioritise</t>
    </r>
    <r>
      <rPr>
        <sz val="11"/>
        <color rgb="FF000000"/>
        <rFont val="Calibri"/>
      </rPr>
      <t xml:space="preserve">, and </t>
    </r>
    <r>
      <rPr>
        <b/>
        <sz val="11"/>
        <color rgb="FF000000"/>
        <rFont val="Calibri"/>
      </rPr>
      <t>track</t>
    </r>
    <r>
      <rPr>
        <sz val="11"/>
        <color rgb="FF000000"/>
        <rFont val="Calibri"/>
      </rPr>
      <t xml:space="preserve"> the </t>
    </r>
    <r>
      <rPr>
        <b/>
        <sz val="11"/>
        <color rgb="FF000000"/>
        <rFont val="Calibri"/>
      </rPr>
      <t>implementation</t>
    </r>
    <r>
      <rPr>
        <sz val="11"/>
        <color rgb="FF000000"/>
        <rFont val="Calibri"/>
      </rPr>
      <t xml:space="preserve"> of defined security hardening guide recommendations across an environment or scope.</t>
    </r>
    <r>
      <rPr>
        <sz val="11"/>
        <color rgb="FF000000"/>
        <rFont val="Calibri"/>
      </rPr>
      <t xml:space="preserve">
</t>
    </r>
    <r>
      <rPr>
        <sz val="11"/>
        <color rgb="FF000000"/>
        <rFont val="Calibri"/>
      </rPr>
      <t>Security and engineering teams often struggle to answer three questions consistently. This workbook is designed to make those answers visible and maintainable:</t>
    </r>
    <r>
      <rPr>
        <sz val="11"/>
        <color rgb="FF000000"/>
        <rFont val="Calibri"/>
      </rPr>
      <t xml:space="preserve">
</t>
    </r>
    <r>
      <rPr>
        <sz val="11"/>
        <color rgb="FF000000"/>
        <rFont val="Calibri"/>
      </rPr>
      <t xml:space="preserve">    1. </t>
    </r>
    <r>
      <rPr>
        <b/>
        <sz val="11"/>
        <color rgb="FF000000"/>
        <rFont val="Calibri"/>
      </rPr>
      <t>What is our current compliance status against the recommendations?</t>
    </r>
    <r>
      <rPr>
        <sz val="11"/>
        <color rgb="FF000000"/>
        <rFont val="Calibri"/>
      </rPr>
      <t xml:space="preserve">
</t>
    </r>
    <r>
      <rPr>
        <sz val="11"/>
        <color rgb="FF000000"/>
        <rFont val="Calibri"/>
      </rPr>
      <t xml:space="preserve">    2. </t>
    </r>
    <r>
      <rPr>
        <b/>
        <sz val="11"/>
        <color rgb="FF000000"/>
        <rFont val="Calibri"/>
      </rPr>
      <t>How is implementation progress trending over time?</t>
    </r>
    <r>
      <rPr>
        <sz val="11"/>
        <color rgb="FF000000"/>
        <rFont val="Calibri"/>
      </rPr>
      <t xml:space="preserve">
</t>
    </r>
    <r>
      <rPr>
        <sz val="11"/>
        <color rgb="FF000000"/>
        <rFont val="Calibri"/>
      </rPr>
      <t xml:space="preserve">    3. </t>
    </r>
    <r>
      <rPr>
        <b/>
        <sz val="11"/>
        <color rgb="FF000000"/>
        <rFont val="Calibri"/>
      </rPr>
      <t>How do the recommendations support evidence of compliance against standards or frameworks?</t>
    </r>
    <r>
      <rPr>
        <sz val="11"/>
        <color rgb="FF000000"/>
        <rFont val="Calibri"/>
      </rPr>
      <t xml:space="preserve">
</t>
    </r>
    <r>
      <rPr>
        <sz val="11"/>
        <color rgb="FF000000"/>
        <rFont val="Calibri"/>
      </rPr>
      <t xml:space="preserve">It consolidates the hardening guide into a </t>
    </r>
    <r>
      <rPr>
        <b/>
        <sz val="11"/>
        <color rgb="FF000000"/>
        <rFont val="Calibri"/>
      </rPr>
      <t>recommendations</t>
    </r>
    <r>
      <rPr>
        <sz val="11"/>
        <color rgb="FF000000"/>
        <rFont val="Calibri"/>
      </rPr>
      <t xml:space="preserve"> register that can be prioritised and phased, an </t>
    </r>
    <r>
      <rPr>
        <b/>
        <sz val="11"/>
        <color rgb="FF000000"/>
        <rFont val="Calibri"/>
      </rPr>
      <t>implementation log</t>
    </r>
    <r>
      <rPr>
        <sz val="11"/>
        <color rgb="FF000000"/>
        <rFont val="Calibri"/>
      </rPr>
      <t xml:space="preserve"> to support traceability, a management </t>
    </r>
    <r>
      <rPr>
        <b/>
        <sz val="11"/>
        <color rgb="FF000000"/>
        <rFont val="Calibri"/>
      </rPr>
      <t>dashboard</t>
    </r>
    <r>
      <rPr>
        <sz val="11"/>
        <color rgb="FF000000"/>
        <rFont val="Calibri"/>
      </rPr>
      <t xml:space="preserve">, and (where provided) </t>
    </r>
    <r>
      <rPr>
        <b/>
        <sz val="11"/>
        <color rgb="FF000000"/>
        <rFont val="Calibri"/>
      </rPr>
      <t>mapping</t>
    </r>
    <r>
      <rPr>
        <sz val="11"/>
        <color rgb="FF000000"/>
        <rFont val="Calibri"/>
      </rPr>
      <t xml:space="preserve"> sheets that relate controls to industry standards. It is intended to facilitate collaboration between security teams and engineering operations, driving implementation through defined phases and tracking remediation efforts through to completion.</t>
    </r>
  </si>
  <si>
    <t>Instructions</t>
  </si>
  <si>
    <r>
      <rPr>
        <b/>
        <sz val="11"/>
        <color rgb="FFFF0000"/>
        <rFont val="Calibri"/>
      </rPr>
      <t>1.</t>
    </r>
    <r>
      <rPr>
        <sz val="11"/>
        <color rgb="FF000000"/>
        <rFont val="Calibri"/>
      </rPr>
      <t xml:space="preserve">  Review the </t>
    </r>
    <r>
      <rPr>
        <b/>
        <sz val="11"/>
        <color rgb="FF000000"/>
        <rFont val="Calibri"/>
      </rPr>
      <t>hardening guide metadata</t>
    </r>
    <r>
      <rPr>
        <sz val="11"/>
        <color rgb="FF000000"/>
        <rFont val="Calibri"/>
      </rPr>
      <t xml:space="preserve"> (below) to confirm the guide name and version, and to validate that the systems, services, or assets in scope match the benchmark applicability.</t>
    </r>
  </si>
  <si>
    <r>
      <rPr>
        <b/>
        <sz val="11"/>
        <color rgb="FFFF0000"/>
        <rFont val="Calibri"/>
      </rPr>
      <t>2.</t>
    </r>
    <r>
      <rPr>
        <sz val="11"/>
        <color rgb="FF000000"/>
        <rFont val="Calibri"/>
      </rPr>
      <t xml:space="preserve">  In the </t>
    </r>
    <r>
      <rPr>
        <b/>
        <sz val="11"/>
        <color rgb="FF000000"/>
        <rFont val="Calibri"/>
      </rPr>
      <t>Recommendations</t>
    </r>
    <r>
      <rPr>
        <sz val="11"/>
        <color rgb="FF000000"/>
        <rFont val="Calibri"/>
      </rPr>
      <t xml:space="preserve"> sheet, assess the technical applicability of each control within your environment. Where a control does not apply, record the rationale in the </t>
    </r>
    <r>
      <rPr>
        <i/>
        <sz val="11"/>
        <color rgb="FF000000"/>
        <rFont val="Calibri"/>
      </rPr>
      <t>Notes</t>
    </r>
    <r>
      <rPr>
        <sz val="11"/>
        <color rgb="FF000000"/>
        <rFont val="Calibri"/>
      </rPr>
      <t xml:space="preserve"> column. For controls that do apply, assign a </t>
    </r>
    <r>
      <rPr>
        <b/>
        <i/>
        <sz val="11"/>
        <color rgb="FF000000"/>
        <rFont val="Calibri"/>
      </rPr>
      <t>MoSCoW</t>
    </r>
    <r>
      <rPr>
        <sz val="11"/>
        <color rgb="FF000000"/>
        <rFont val="Calibri"/>
      </rPr>
      <t xml:space="preserve"> priority, evaluate the </t>
    </r>
    <r>
      <rPr>
        <b/>
        <i/>
        <sz val="11"/>
        <color rgb="FF000000"/>
        <rFont val="Calibri"/>
      </rPr>
      <t>Ops Impact</t>
    </r>
    <r>
      <rPr>
        <sz val="11"/>
        <color rgb="FF000000"/>
        <rFont val="Calibri"/>
      </rPr>
      <t xml:space="preserve"> (potential disruption to users or operations), and allocate each item to an implementation phase to establish a structured remediation workflow.</t>
    </r>
  </si>
  <si>
    <r>
      <rPr>
        <b/>
        <sz val="11"/>
        <color rgb="FFFF0000"/>
        <rFont val="Calibri"/>
      </rPr>
      <t>3.</t>
    </r>
    <r>
      <rPr>
        <sz val="11"/>
        <color rgb="FF000000"/>
        <rFont val="Calibri"/>
      </rPr>
      <t xml:space="preserve">  As remediation progresses, update the </t>
    </r>
    <r>
      <rPr>
        <b/>
        <i/>
        <sz val="11"/>
        <color rgb="FF000000"/>
        <rFont val="Calibri"/>
      </rPr>
      <t>ImplStatus</t>
    </r>
    <r>
      <rPr>
        <sz val="11"/>
        <color rgb="FF000000"/>
        <rFont val="Calibri"/>
      </rPr>
      <t xml:space="preserve"> on each recommendation (Implemented, Testing, Failed, Compensated, Risk Accepted, or N/A). Use the </t>
    </r>
    <r>
      <rPr>
        <b/>
        <sz val="11"/>
        <color rgb="FF000000"/>
        <rFont val="Calibri"/>
      </rPr>
      <t>Implementation Log</t>
    </r>
    <r>
      <rPr>
        <sz val="11"/>
        <color rgb="FF000000"/>
        <rFont val="Calibri"/>
      </rPr>
      <t xml:space="preserve"> sheet to record the specific actions taken, link to evidence, and note any deviations or sign-offs.</t>
    </r>
  </si>
  <si>
    <r>
      <rPr>
        <b/>
        <sz val="11"/>
        <color rgb="FFFF0000"/>
        <rFont val="Calibri"/>
      </rPr>
      <t>4.</t>
    </r>
    <r>
      <rPr>
        <sz val="11"/>
        <color rgb="FF000000"/>
        <rFont val="Calibri"/>
      </rPr>
      <t xml:space="preserve">  Check the </t>
    </r>
    <r>
      <rPr>
        <b/>
        <sz val="11"/>
        <color rgb="FF000000"/>
        <rFont val="Calibri"/>
      </rPr>
      <t>Dashboard</t>
    </r>
    <r>
      <rPr>
        <sz val="11"/>
        <color rgb="FF000000"/>
        <rFont val="Calibri"/>
      </rPr>
      <t xml:space="preserve"> regularly to monitor overall status. In the </t>
    </r>
    <r>
      <rPr>
        <b/>
        <sz val="11"/>
        <color rgb="FF000000"/>
        <rFont val="Calibri"/>
      </rPr>
      <t>Progress Over Time</t>
    </r>
    <r>
      <rPr>
        <sz val="11"/>
        <color rgb="FF000000"/>
        <rFont val="Calibri"/>
      </rPr>
      <t xml:space="preserve"> section, add a dated snapshot entry at each milestone or sprint boundary to build a trend record.</t>
    </r>
  </si>
  <si>
    <r>
      <rPr>
        <b/>
        <sz val="11"/>
        <color rgb="FFFF0000"/>
        <rFont val="Calibri"/>
      </rPr>
      <t>5.</t>
    </r>
    <r>
      <rPr>
        <sz val="11"/>
        <color rgb="FF000000"/>
        <rFont val="Calibri"/>
      </rPr>
      <t xml:space="preserve">  If </t>
    </r>
    <r>
      <rPr>
        <b/>
        <sz val="11"/>
        <color rgb="FF000000"/>
        <rFont val="Calibri"/>
      </rPr>
      <t>Mapping Sheets</t>
    </r>
    <r>
      <rPr>
        <sz val="11"/>
        <color rgb="FF000000"/>
        <rFont val="Calibri"/>
      </rPr>
      <t xml:space="preserve"> are included, use them to support implementation planning and to demonstrate traceability against external standards or frameworks such as CIS Controls, NIST CSF, ISO 27002, etc.</t>
    </r>
  </si>
  <si>
    <r>
      <rPr>
        <b/>
        <sz val="11"/>
        <color rgb="FFFF0000"/>
        <rFont val="Calibri"/>
      </rPr>
      <t>6.</t>
    </r>
    <r>
      <rPr>
        <sz val="11"/>
        <color rgb="FF000000"/>
        <rFont val="Calibri"/>
      </rPr>
      <t xml:space="preserve">  Treat this workbook as a </t>
    </r>
    <r>
      <rPr>
        <b/>
        <sz val="11"/>
        <color rgb="FF000000"/>
        <rFont val="Calibri"/>
      </rPr>
      <t>living document</t>
    </r>
    <r>
      <rPr>
        <sz val="11"/>
        <color rgb="FF000000"/>
        <rFont val="Calibri"/>
      </rPr>
      <t>. Update status, notes, and evidence references as work progresses. Schedule periodic reviews to keep the register current.</t>
    </r>
  </si>
  <si>
    <t>Disclaimer</t>
  </si>
  <si>
    <r>
      <rPr>
        <b/>
        <i/>
        <sz val="11"/>
        <color rgb="FF000000"/>
        <rFont val="Calibri"/>
      </rPr>
      <t>a)</t>
    </r>
    <r>
      <rPr>
        <i/>
        <sz val="11"/>
        <color rgb="FF000000"/>
        <rFont val="Calibri"/>
      </rPr>
      <t xml:space="preserve"> This workbook is provided as-is for general guidance and does not constitute a security assessment, penetration testing, or an audit. </t>
    </r>
    <r>
      <rPr>
        <b/>
        <i/>
        <sz val="11"/>
        <color rgb="FF000000"/>
        <rFont val="Calibri"/>
      </rPr>
      <t>b)</t>
    </r>
    <r>
      <rPr>
        <i/>
        <sz val="11"/>
        <color rgb="FF000000"/>
        <rFont val="Calibri"/>
      </rPr>
      <t xml:space="preserve"> The workbook reflects the hardening guide content as provided by the publisher/vendor; it does not automatically validate configurations or confirm control effectiveness.</t>
    </r>
    <r>
      <rPr>
        <b/>
        <i/>
        <sz val="11"/>
        <color rgb="FF000000"/>
        <rFont val="Calibri"/>
      </rPr>
      <t>c)</t>
    </r>
    <r>
      <rPr>
        <i/>
        <sz val="11"/>
        <color rgb="FF000000"/>
        <rFont val="Calibri"/>
      </rPr>
      <t xml:space="preserve"> Implementation status, metrics, and dashboards are </t>
    </r>
    <r>
      <rPr>
        <b/>
        <i/>
        <sz val="11"/>
        <color rgb="FF000000"/>
        <rFont val="Calibri"/>
      </rPr>
      <t>only as accurate as the data entered</t>
    </r>
    <r>
      <rPr>
        <i/>
        <sz val="11"/>
        <color rgb="FF000000"/>
        <rFont val="Calibri"/>
      </rPr>
      <t xml:space="preserve"> and the evidence maintained by the implementing team(s) </t>
    </r>
    <r>
      <rPr>
        <b/>
        <i/>
        <sz val="11"/>
        <color rgb="FF000000"/>
        <rFont val="Calibri"/>
      </rPr>
      <t>d)</t>
    </r>
    <r>
      <rPr>
        <i/>
        <sz val="11"/>
        <color rgb="FF000000"/>
        <rFont val="Calibri"/>
      </rPr>
      <t xml:space="preserve"> Recommendations may </t>
    </r>
    <r>
      <rPr>
        <b/>
        <i/>
        <sz val="11"/>
        <color rgb="FF000000"/>
        <rFont val="Calibri"/>
      </rPr>
      <t>require adaptation</t>
    </r>
    <r>
      <rPr>
        <i/>
        <sz val="11"/>
        <color rgb="FF000000"/>
        <rFont val="Calibri"/>
      </rPr>
      <t xml:space="preserve"> to your organisation’s context, architecture, risk appetite, and constraints; applicability and prioritisation remain your responsibility. </t>
    </r>
    <r>
      <rPr>
        <b/>
        <i/>
        <sz val="11"/>
        <color rgb="FF000000"/>
        <rFont val="Calibri"/>
      </rPr>
      <t>e)</t>
    </r>
    <r>
      <rPr>
        <i/>
        <sz val="11"/>
        <color rgb="FF000000"/>
        <rFont val="Calibri"/>
      </rPr>
      <t xml:space="preserve"> Recommendations are provided 'as generated'. While every effort is made to represent upstream guidance accurately, no guarantee is provided as to completeness, correctness, or currency.</t>
    </r>
    <r>
      <rPr>
        <b/>
        <i/>
        <sz val="11"/>
        <color rgb="FF000000"/>
        <rFont val="Calibri"/>
      </rPr>
      <t>f)</t>
    </r>
    <r>
      <rPr>
        <i/>
        <sz val="11"/>
        <color rgb="FF000000"/>
        <rFont val="Calibri"/>
      </rPr>
      <t xml:space="preserve"> Where mappings to other frameworks are included, they are </t>
    </r>
    <r>
      <rPr>
        <b/>
        <i/>
        <sz val="11"/>
        <color rgb="FF000000"/>
        <rFont val="Calibri"/>
      </rPr>
      <t>best-effort</t>
    </r>
    <r>
      <rPr>
        <i/>
        <sz val="11"/>
        <color rgb="FF000000"/>
        <rFont val="Calibri"/>
      </rPr>
      <t>, may not be one-to-one equivalents, and should be independently validated for your use case.</t>
    </r>
  </si>
  <si>
    <t>Implementation Context</t>
  </si>
  <si>
    <r>
      <rPr>
        <b/>
        <sz val="11"/>
        <color rgb="FF000000"/>
        <rFont val="Calibri"/>
      </rPr>
      <t>Organisation:</t>
    </r>
    <r>
      <rPr>
        <sz val="11"/>
        <color rgb="FF000000"/>
        <rFont val="Calibri"/>
      </rPr>
      <t xml:space="preserve"> </t>
    </r>
  </si>
  <si>
    <r>
      <rPr>
        <b/>
        <sz val="11"/>
        <color rgb="FF000000"/>
        <rFont val="Calibri"/>
      </rPr>
      <t>Project / Programme:</t>
    </r>
    <r>
      <rPr>
        <sz val="11"/>
        <color rgb="FF000000"/>
        <rFont val="Calibri"/>
      </rPr>
      <t xml:space="preserve"> </t>
    </r>
  </si>
  <si>
    <r>
      <rPr>
        <b/>
        <sz val="11"/>
        <color rgb="FF000000"/>
        <rFont val="Calibri"/>
      </rPr>
      <t>Business Unit:</t>
    </r>
    <r>
      <rPr>
        <sz val="11"/>
        <color rgb="FF000000"/>
        <rFont val="Calibri"/>
      </rPr>
      <t xml:space="preserve"> </t>
    </r>
  </si>
  <si>
    <r>
      <rPr>
        <b/>
        <sz val="11"/>
        <color rgb="FF000000"/>
        <rFont val="Calibri"/>
      </rPr>
      <t>Service / System:</t>
    </r>
    <r>
      <rPr>
        <sz val="11"/>
        <color rgb="FF000000"/>
        <rFont val="Calibri"/>
      </rPr>
      <t xml:space="preserve"> </t>
    </r>
  </si>
  <si>
    <r>
      <rPr>
        <b/>
        <sz val="11"/>
        <color rgb="FF000000"/>
        <rFont val="Calibri"/>
      </rPr>
      <t>Environment(s):</t>
    </r>
    <r>
      <rPr>
        <sz val="11"/>
        <color rgb="FF000000"/>
        <rFont val="Calibri"/>
      </rPr>
      <t xml:space="preserve"> </t>
    </r>
  </si>
  <si>
    <r>
      <rPr>
        <b/>
        <sz val="11"/>
        <color rgb="FF000000"/>
        <rFont val="Calibri"/>
      </rPr>
      <t>Business Owner(s):</t>
    </r>
    <r>
      <rPr>
        <sz val="11"/>
        <color rgb="FF000000"/>
        <rFont val="Calibri"/>
      </rPr>
      <t xml:space="preserve"> </t>
    </r>
  </si>
  <si>
    <r>
      <rPr>
        <b/>
        <sz val="11"/>
        <color rgb="FF000000"/>
        <rFont val="Calibri"/>
      </rPr>
      <t>Technical Owner(s):</t>
    </r>
    <r>
      <rPr>
        <sz val="11"/>
        <color rgb="FF000000"/>
        <rFont val="Calibri"/>
      </rPr>
      <t xml:space="preserve"> </t>
    </r>
  </si>
  <si>
    <r>
      <rPr>
        <b/>
        <sz val="11"/>
        <color rgb="FF000000"/>
        <rFont val="Calibri"/>
      </rPr>
      <t>Report Owner(s) / Maintainer(s):</t>
    </r>
    <r>
      <rPr>
        <sz val="11"/>
        <color rgb="FF000000"/>
        <rFont val="Calibri"/>
      </rPr>
      <t xml:space="preserve"> </t>
    </r>
  </si>
  <si>
    <r>
      <rPr>
        <b/>
        <sz val="11"/>
        <color rgb="FF000000"/>
        <rFont val="Calibri"/>
      </rPr>
      <t>Last Reviewed:</t>
    </r>
    <r>
      <rPr>
        <sz val="11"/>
        <color rgb="FF000000"/>
        <rFont val="Calibri"/>
      </rPr>
      <t xml:space="preserve"> </t>
    </r>
  </si>
  <si>
    <r>
      <rPr>
        <b/>
        <sz val="11"/>
        <color rgb="FF000000"/>
        <rFont val="Calibri"/>
      </rPr>
      <t>Notes:</t>
    </r>
    <r>
      <rPr>
        <sz val="11"/>
        <color rgb="FF000000"/>
        <rFont val="Calibri"/>
      </rPr>
      <t xml:space="preserve"> </t>
    </r>
  </si>
  <si>
    <t>Hardening Guide:</t>
  </si>
  <si>
    <t>CIS ExtremeNetworks-SLX-OS-20.X.X Benchmark</t>
  </si>
  <si>
    <t>Developed By:</t>
  </si>
  <si>
    <t>Center for Internet Security (CIS)</t>
  </si>
  <si>
    <t>Release Information:</t>
  </si>
  <si>
    <r>
      <rPr>
        <b/>
        <sz val="11"/>
        <color rgb="FF000000"/>
        <rFont val="Calibri"/>
      </rPr>
      <t>Version:</t>
    </r>
    <r>
      <rPr>
        <sz val="11"/>
        <color rgb="FF000000"/>
        <rFont val="Calibri"/>
      </rPr>
      <t xml:space="preserve"> v1.0.1     </t>
    </r>
    <r>
      <rPr>
        <b/>
        <sz val="11"/>
        <color rgb="FF000000"/>
        <rFont val="Calibri"/>
      </rPr>
      <t>Date:</t>
    </r>
    <r>
      <rPr>
        <sz val="11"/>
        <color rgb="FF000000"/>
        <rFont val="Calibri"/>
      </rPr>
      <t xml:space="preserve"> 12 August 2025     </t>
    </r>
    <r>
      <rPr>
        <b/>
        <sz val="11"/>
        <color rgb="FF000000"/>
        <rFont val="Calibri"/>
      </rPr>
      <t>Recommendation Count:</t>
    </r>
    <r>
      <rPr>
        <sz val="11"/>
        <color rgb="FF000000"/>
        <rFont val="Calibri"/>
      </rPr>
      <t xml:space="preserve"> 19</t>
    </r>
  </si>
  <si>
    <t>Development Url:</t>
  </si>
  <si>
    <t>https://workbench.cisecurity.org/benchmarks/22916</t>
  </si>
  <si>
    <t>Download Url:</t>
  </si>
  <si>
    <t>https://downloads.cisecurity.org/#/</t>
  </si>
  <si>
    <t>Guide Overview:</t>
  </si>
  <si>
    <r>
      <rPr>
        <sz val="11"/>
        <color rgb="FF000000"/>
        <rFont val="Calibri"/>
      </rPr>
      <t>This benchmark, Security Configuration Benchmark for Extreme Networks SLX OS, provides prescriptive guidance for establishing a secure configuration posture for Extreme Network switches running SLX OS version 20.6.3 or later. This guide was tested against SLX OS 20.6.3.This is a development version and is meant to encourage the SLX-OS user community to test configurations and make recommendations.</t>
    </r>
  </si>
  <si>
    <t>Intended Audience:</t>
  </si>
  <si>
    <r>
      <rPr>
        <sz val="11"/>
        <color rgb="FF000000"/>
        <rFont val="Calibri"/>
      </rPr>
      <t>This benchmark is intended for system and application administrators, security specialists, auditors, help desk, and platform deployment personnel who plan to develop, deploy, assess, or secure solutions that incorporate Extreme Networks SLX OS on an Extreme Networks routing and switching platforms.</t>
    </r>
  </si>
  <si>
    <t>Profiles:</t>
  </si>
  <si>
    <r>
      <rPr>
        <b/>
        <sz val="11"/>
        <color rgb="FF240458"/>
        <rFont val="Calibri"/>
      </rPr>
      <t>Level 1</t>
    </r>
  </si>
  <si>
    <r>
      <rPr>
        <sz val="11"/>
        <color rgb="FF000000"/>
        <rFont val="Calibri"/>
      </rPr>
      <t>Items in this profile intend to:</t>
    </r>
    <r>
      <rPr>
        <sz val="11"/>
        <color rgb="FF000000"/>
        <rFont val="Calibri"/>
      </rPr>
      <t xml:space="preserve">
</t>
    </r>
    <r>
      <rPr>
        <b/>
        <sz val="11"/>
        <color rgb="FF000000"/>
        <rFont val="Calibri"/>
      </rPr>
      <t>•</t>
    </r>
    <r>
      <rPr>
        <sz val="11"/>
        <color rgb="FF000000"/>
        <rFont val="Calibri"/>
      </rPr>
      <t xml:space="preserve">    be practical and prudent;</t>
    </r>
    <r>
      <rPr>
        <sz val="11"/>
        <color rgb="FF000000"/>
        <rFont val="Calibri"/>
      </rPr>
      <t xml:space="preserve">
</t>
    </r>
    <r>
      <rPr>
        <b/>
        <sz val="11"/>
        <color rgb="FF000000"/>
        <rFont val="Calibri"/>
      </rPr>
      <t>•</t>
    </r>
    <r>
      <rPr>
        <sz val="11"/>
        <color rgb="FF000000"/>
        <rFont val="Calibri"/>
      </rPr>
      <t xml:space="preserve">    provide a clear security benefit; and</t>
    </r>
    <r>
      <rPr>
        <sz val="11"/>
        <color rgb="FF000000"/>
        <rFont val="Calibri"/>
      </rPr>
      <t xml:space="preserve">
</t>
    </r>
    <r>
      <rPr>
        <b/>
        <sz val="11"/>
        <color rgb="FF000000"/>
        <rFont val="Calibri"/>
      </rPr>
      <t>•</t>
    </r>
    <r>
      <rPr>
        <sz val="11"/>
        <color rgb="FF000000"/>
        <rFont val="Calibri"/>
      </rPr>
      <t xml:space="preserve">    not inhibit the utility of the technology beyond acceptable means.</t>
    </r>
  </si>
  <si>
    <r>
      <rPr>
        <b/>
        <sz val="11"/>
        <color rgb="FF240458"/>
        <rFont val="Calibri"/>
      </rPr>
      <t>Level 2</t>
    </r>
  </si>
  <si>
    <r>
      <rPr>
        <sz val="11"/>
        <color rgb="FF000000"/>
        <rFont val="Calibri"/>
      </rPr>
      <t>This profile extends the "Level 1" profile. Items in this profile exhibit one or more of the following characteristics:</t>
    </r>
    <r>
      <rPr>
        <sz val="11"/>
        <color rgb="FF000000"/>
        <rFont val="Calibri"/>
      </rPr>
      <t xml:space="preserve">
</t>
    </r>
    <r>
      <rPr>
        <b/>
        <sz val="11"/>
        <color rgb="FF000000"/>
        <rFont val="Calibri"/>
      </rPr>
      <t>•</t>
    </r>
    <r>
      <rPr>
        <sz val="11"/>
        <color rgb="FF000000"/>
        <rFont val="Calibri"/>
      </rPr>
      <t xml:space="preserve">    are intended for environments or use cases where security is paramount</t>
    </r>
    <r>
      <rPr>
        <sz val="11"/>
        <color rgb="FF000000"/>
        <rFont val="Calibri"/>
      </rPr>
      <t xml:space="preserve">
</t>
    </r>
    <r>
      <rPr>
        <b/>
        <sz val="11"/>
        <color rgb="FF000000"/>
        <rFont val="Calibri"/>
      </rPr>
      <t>•</t>
    </r>
    <r>
      <rPr>
        <sz val="11"/>
        <color rgb="FF000000"/>
        <rFont val="Calibri"/>
      </rPr>
      <t xml:space="preserve">    acts as a defense in depth measure</t>
    </r>
    <r>
      <rPr>
        <sz val="11"/>
        <color rgb="FF000000"/>
        <rFont val="Calibri"/>
      </rPr>
      <t xml:space="preserve">
</t>
    </r>
    <r>
      <rPr>
        <b/>
        <sz val="11"/>
        <color rgb="FF000000"/>
        <rFont val="Calibri"/>
      </rPr>
      <t>•</t>
    </r>
    <r>
      <rPr>
        <sz val="11"/>
        <color rgb="FF000000"/>
        <rFont val="Calibri"/>
      </rPr>
      <t xml:space="preserve">    may negatively inhibit the utility or performance of the technology.</t>
    </r>
  </si>
  <si>
    <r>
      <rPr>
        <b/>
        <sz val="11"/>
        <color rgb="FF240458"/>
        <rFont val="Calibri"/>
      </rPr>
      <t>BGP Enabled</t>
    </r>
  </si>
  <si>
    <r>
      <rPr>
        <sz val="11"/>
        <color rgb="FF000000"/>
        <rFont val="Calibri"/>
      </rPr>
      <t>Use this profile when BGP is in use</t>
    </r>
  </si>
  <si>
    <t>MoSCoW Prioritisation</t>
  </si>
  <si>
    <r>
      <rPr>
        <sz val="11"/>
        <color rgb="FF000000"/>
        <rFont val="Calibri"/>
      </rPr>
      <t xml:space="preserve">The </t>
    </r>
    <r>
      <rPr>
        <b/>
        <sz val="11"/>
        <color rgb="FF000000"/>
        <rFont val="Calibri"/>
      </rPr>
      <t>MoSCoW Framework</t>
    </r>
    <r>
      <rPr>
        <sz val="11"/>
        <color rgb="FF000000"/>
        <rFont val="Calibri"/>
      </rPr>
      <t xml:space="preserve"> is a prioritisation technique used to classify each recommendation by its importance to the security programme. It answers the question: </t>
    </r>
    <r>
      <rPr>
        <i/>
        <sz val="11"/>
        <color rgb="FF000000"/>
        <rFont val="Calibri"/>
      </rPr>
      <t>how critical is this control, and when should it be addressed?</t>
    </r>
    <r>
      <rPr>
        <sz val="11"/>
        <color rgb="FF000000"/>
        <rFont val="Calibri"/>
      </rPr>
      <t xml:space="preserve">
</t>
    </r>
    <r>
      <rPr>
        <sz val="11"/>
        <color rgb="FF000000"/>
        <rFont val="Calibri"/>
      </rPr>
      <t xml:space="preserve">MoSCoW is distinct from implementation status. A recommendation's priority should be set during the initial triage and remain stable throughout the project; progress is tracked separately in the </t>
    </r>
    <r>
      <rPr>
        <b/>
        <sz val="11"/>
        <color rgb="FF000000"/>
        <rFont val="Calibri"/>
      </rPr>
      <t>ImplStatus</t>
    </r>
    <r>
      <rPr>
        <sz val="11"/>
        <color rgb="FF000000"/>
        <rFont val="Calibri"/>
      </rPr>
      <t xml:space="preserve"> column.</t>
    </r>
    <r>
      <rPr>
        <sz val="11"/>
        <color rgb="FF000000"/>
        <rFont val="Calibri"/>
      </rPr>
      <t xml:space="preserve">
</t>
    </r>
    <r>
      <rPr>
        <sz val="11"/>
        <color rgb="FF000000"/>
        <rFont val="Calibri"/>
      </rPr>
      <t xml:space="preserve">Use the </t>
    </r>
    <r>
      <rPr>
        <b/>
        <sz val="11"/>
        <color rgb="FF000000"/>
        <rFont val="Calibri"/>
      </rPr>
      <t>MoSCoW</t>
    </r>
    <r>
      <rPr>
        <sz val="11"/>
        <color rgb="FF000000"/>
        <rFont val="Calibri"/>
      </rPr>
      <t xml:space="preserve"> field to record the agreed priority for each recommendation:</t>
    </r>
  </si>
  <si>
    <r>
      <rPr>
        <b/>
        <sz val="11"/>
        <color rgb="FF000000"/>
        <rFont val="Calibri"/>
      </rPr>
      <t>•   Must</t>
    </r>
    <r>
      <rPr>
        <sz val="11"/>
        <color rgb="FF000000"/>
        <rFont val="Calibri"/>
      </rPr>
      <t xml:space="preserve">: </t>
    </r>
    <r>
      <rPr>
        <i/>
        <sz val="11"/>
        <color rgb="FF000000"/>
        <rFont val="Calibri"/>
      </rPr>
      <t>Critical / Non-Negotiable</t>
    </r>
    <r>
      <rPr>
        <sz val="11"/>
        <color rgb="FF000000"/>
        <rFont val="Calibri"/>
      </rPr>
      <t>. Required to mitigate severe or actively exploited risks, meet binding compliance obligations (e.g., PCI-DSS, regulatory mandate), or close gaps that leave the system in a demonstrably insecure state. These items form the minimum viable security baseline.</t>
    </r>
    <r>
      <rPr>
        <sz val="11"/>
        <color rgb="FF000000"/>
        <rFont val="Calibri"/>
      </rPr>
      <t xml:space="preserve">
</t>
    </r>
    <r>
      <rPr>
        <b/>
        <sz val="11"/>
        <color rgb="FF000000"/>
        <rFont val="Calibri"/>
      </rPr>
      <t>•   Should</t>
    </r>
    <r>
      <rPr>
        <sz val="11"/>
        <color rgb="FF000000"/>
        <rFont val="Calibri"/>
      </rPr>
      <t xml:space="preserve">: </t>
    </r>
    <r>
      <rPr>
        <i/>
        <sz val="11"/>
        <color rgb="FF000000"/>
        <rFont val="Calibri"/>
      </rPr>
      <t>Important / Expected</t>
    </r>
    <r>
      <rPr>
        <sz val="11"/>
        <color rgb="FF000000"/>
        <rFont val="Calibri"/>
      </rPr>
      <t>. Addresses significant risk and is expected in any mature security posture. Temporary deferral with a compensating control may be acceptable, but omission leaves a documented gap that requires ongoing monitoring and a remediation commitment.</t>
    </r>
    <r>
      <rPr>
        <sz val="11"/>
        <color rgb="FF000000"/>
        <rFont val="Calibri"/>
      </rPr>
      <t xml:space="preserve">
</t>
    </r>
    <r>
      <rPr>
        <b/>
        <sz val="11"/>
        <color rgb="FF000000"/>
        <rFont val="Calibri"/>
      </rPr>
      <t>•   Could</t>
    </r>
    <r>
      <rPr>
        <sz val="11"/>
        <color rgb="FF000000"/>
        <rFont val="Calibri"/>
      </rPr>
      <t xml:space="preserve">: </t>
    </r>
    <r>
      <rPr>
        <i/>
        <sz val="11"/>
        <color rgb="FF000000"/>
        <rFont val="Calibri"/>
      </rPr>
      <t>Desirable / Defence-in-Depth</t>
    </r>
    <r>
      <rPr>
        <sz val="11"/>
        <color rgb="FF000000"/>
        <rFont val="Calibri"/>
      </rPr>
      <t>. Best-practice hardening that further reduces attack surface without directly mitigating an immediate compromise path. Implement as capacity allows; these items typically feature in later phases or continuous-improvement cycles.</t>
    </r>
    <r>
      <rPr>
        <sz val="11"/>
        <color rgb="FF000000"/>
        <rFont val="Calibri"/>
      </rPr>
      <t xml:space="preserve">
</t>
    </r>
    <r>
      <rPr>
        <b/>
        <sz val="11"/>
        <color rgb="FF000000"/>
        <rFont val="Calibri"/>
      </rPr>
      <t>•   Won't</t>
    </r>
    <r>
      <rPr>
        <sz val="11"/>
        <color rgb="FF000000"/>
        <rFont val="Calibri"/>
      </rPr>
      <t xml:space="preserve">: </t>
    </r>
    <r>
      <rPr>
        <i/>
        <sz val="11"/>
        <color rgb="FF000000"/>
        <rFont val="Calibri"/>
      </rPr>
      <t>Out of Scope (This Cycle)</t>
    </r>
    <r>
      <rPr>
        <sz val="11"/>
        <color rgb="FF000000"/>
        <rFont val="Calibri"/>
      </rPr>
      <t xml:space="preserve">. The recommendation will not be addressed in the current programme cycle. This may be due to technical constraints, dependency on future infrastructure, or a deliberate scoping decision. Unlike </t>
    </r>
    <r>
      <rPr>
        <i/>
        <sz val="11"/>
        <color rgb="FF000000"/>
        <rFont val="Calibri"/>
      </rPr>
      <t>Risk Accepted</t>
    </r>
    <r>
      <rPr>
        <sz val="11"/>
        <color rgb="FF000000"/>
        <rFont val="Calibri"/>
      </rPr>
      <t xml:space="preserve"> (recorded in ImplStatus), Won't indicates a </t>
    </r>
    <r>
      <rPr>
        <i/>
        <sz val="11"/>
        <color rgb="FF000000"/>
        <rFont val="Calibri"/>
      </rPr>
      <t>timing</t>
    </r>
    <r>
      <rPr>
        <sz val="11"/>
        <color rgb="FF000000"/>
        <rFont val="Calibri"/>
      </rPr>
      <t xml:space="preserve"> decision, not a permanent risk acceptance.</t>
    </r>
    <r>
      <rPr>
        <sz val="11"/>
        <color rgb="FF000000"/>
        <rFont val="Calibri"/>
      </rPr>
      <t xml:space="preserve">
</t>
    </r>
    <r>
      <rPr>
        <b/>
        <sz val="11"/>
        <color rgb="FF000000"/>
        <rFont val="Calibri"/>
      </rPr>
      <t>•   Unassigned</t>
    </r>
    <r>
      <rPr>
        <sz val="11"/>
        <color rgb="FF000000"/>
        <rFont val="Calibri"/>
      </rPr>
      <t xml:space="preserve">: </t>
    </r>
    <r>
      <rPr>
        <i/>
        <sz val="11"/>
        <color rgb="FF000000"/>
        <rFont val="Calibri"/>
      </rPr>
      <t>Not Yet Triaged</t>
    </r>
    <r>
      <rPr>
        <sz val="11"/>
        <color rgb="FF000000"/>
        <rFont val="Calibri"/>
      </rPr>
      <t>. Default value indicating the recommendation has not been assessed. All items should be triaged out of this state during the planning phase.</t>
    </r>
  </si>
  <si>
    <r>
      <rPr>
        <b/>
        <sz val="11"/>
        <color rgb="FF000000"/>
        <rFont val="Calibri"/>
      </rPr>
      <t>Important:</t>
    </r>
    <r>
      <rPr>
        <sz val="11"/>
        <color rgb="FF000000"/>
        <rFont val="Calibri"/>
      </rPr>
      <t xml:space="preserve"> MoSCoW captures </t>
    </r>
    <r>
      <rPr>
        <i/>
        <sz val="11"/>
        <color rgb="FF000000"/>
        <rFont val="Calibri"/>
      </rPr>
      <t>priority</t>
    </r>
    <r>
      <rPr>
        <sz val="11"/>
        <color rgb="FF000000"/>
        <rFont val="Calibri"/>
      </rPr>
      <t xml:space="preserve"> — it should not change as work progresses. Use </t>
    </r>
    <r>
      <rPr>
        <b/>
        <sz val="11"/>
        <color rgb="FF000000"/>
        <rFont val="Calibri"/>
      </rPr>
      <t>MoSCoW</t>
    </r>
    <r>
      <rPr>
        <sz val="11"/>
        <color rgb="FF000000"/>
        <rFont val="Calibri"/>
      </rPr>
      <t xml:space="preserve"> to answer "how important is this?" and </t>
    </r>
    <r>
      <rPr>
        <b/>
        <sz val="11"/>
        <color rgb="FF000000"/>
        <rFont val="Calibri"/>
      </rPr>
      <t>ImplStatus</t>
    </r>
    <r>
      <rPr>
        <sz val="11"/>
        <color rgb="FF000000"/>
        <rFont val="Calibri"/>
      </rPr>
      <t xml:space="preserve"> to answer "what has been done about it?" Keeping these dimensions independent ensures the Dashboard accurately reflects both the plan and the current state.</t>
    </r>
  </si>
  <si>
    <t>Operational Impact Assessment</t>
  </si>
  <si>
    <r>
      <rPr>
        <sz val="11"/>
        <color rgb="FF000000"/>
        <rFont val="Calibri"/>
      </rPr>
      <t xml:space="preserve">The </t>
    </r>
    <r>
      <rPr>
        <b/>
        <sz val="11"/>
        <color rgb="FF000000"/>
        <rFont val="Calibri"/>
      </rPr>
      <t>Ops Impact</t>
    </r>
    <r>
      <rPr>
        <sz val="11"/>
        <color rgb="FF000000"/>
        <rFont val="Calibri"/>
      </rPr>
      <t xml:space="preserve"> (Operational Impact) field is used to assess the potential impact that implementing a hardening recommendation may have on end-user experience, application functionality, or day-to-day operations.</t>
    </r>
    <r>
      <rPr>
        <sz val="11"/>
        <color rgb="FF000000"/>
        <rFont val="Calibri"/>
      </rPr>
      <t xml:space="preserve">
</t>
    </r>
    <r>
      <rPr>
        <sz val="11"/>
        <color rgb="FF000000"/>
        <rFont val="Calibri"/>
      </rPr>
      <t xml:space="preserve">This assessment is </t>
    </r>
    <r>
      <rPr>
        <b/>
        <sz val="11"/>
        <color rgb="FF000000"/>
        <rFont val="Calibri"/>
      </rPr>
      <t>independent</t>
    </r>
    <r>
      <rPr>
        <sz val="11"/>
        <color rgb="FF000000"/>
        <rFont val="Calibri"/>
      </rPr>
      <t xml:space="preserve"> of security priority (MoSCoW). A </t>
    </r>
    <r>
      <rPr>
        <i/>
        <sz val="11"/>
        <color rgb="FF000000"/>
        <rFont val="Calibri"/>
      </rPr>
      <t>Must-Have</t>
    </r>
    <r>
      <rPr>
        <sz val="11"/>
        <color rgb="FF000000"/>
        <rFont val="Calibri"/>
      </rPr>
      <t xml:space="preserve"> security control may have Low operational impact (e.g., enabling audit logging) or High operational impact (e.g., enforcing multi-factor authentication across all services).</t>
    </r>
    <r>
      <rPr>
        <sz val="11"/>
        <color rgb="FF000000"/>
        <rFont val="Calibri"/>
      </rPr>
      <t xml:space="preserve">
</t>
    </r>
    <r>
      <rPr>
        <sz val="11"/>
        <color rgb="FF000000"/>
        <rFont val="Calibri"/>
      </rPr>
      <t xml:space="preserve">Use the </t>
    </r>
    <r>
      <rPr>
        <b/>
        <sz val="11"/>
        <color rgb="FF000000"/>
        <rFont val="Calibri"/>
      </rPr>
      <t>OpsImpact</t>
    </r>
    <r>
      <rPr>
        <sz val="11"/>
        <color rgb="FF000000"/>
        <rFont val="Calibri"/>
      </rPr>
      <t xml:space="preserve"> field to inform change management planning, communication strategies, and deployment sequencing:</t>
    </r>
  </si>
  <si>
    <r>
      <rPr>
        <b/>
        <sz val="11"/>
        <color rgb="FF000000"/>
        <rFont val="Calibri"/>
      </rPr>
      <t>•   Low</t>
    </r>
    <r>
      <rPr>
        <sz val="11"/>
        <color rgb="FF000000"/>
        <rFont val="Calibri"/>
      </rPr>
      <t xml:space="preserve">: </t>
    </r>
    <r>
      <rPr>
        <i/>
        <sz val="11"/>
        <color rgb="FF000000"/>
        <rFont val="Calibri"/>
      </rPr>
      <t>Minimal disruption</t>
    </r>
    <r>
      <rPr>
        <sz val="11"/>
        <color rgb="FF000000"/>
        <rFont val="Calibri"/>
      </rPr>
      <t>. The change is transparent to end users and does not alter workflows, application behaviour, or service availability. Examples: enabling audit policies, tightening file permissions on system directories, adjusting log retention.</t>
    </r>
    <r>
      <rPr>
        <sz val="11"/>
        <color rgb="FF000000"/>
        <rFont val="Calibri"/>
      </rPr>
      <t xml:space="preserve">
</t>
    </r>
    <r>
      <rPr>
        <b/>
        <sz val="11"/>
        <color rgb="FF000000"/>
        <rFont val="Calibri"/>
      </rPr>
      <t>•   Medium</t>
    </r>
    <r>
      <rPr>
        <sz val="11"/>
        <color rgb="FF000000"/>
        <rFont val="Calibri"/>
      </rPr>
      <t xml:space="preserve">: </t>
    </r>
    <r>
      <rPr>
        <i/>
        <sz val="11"/>
        <color rgb="FF000000"/>
        <rFont val="Calibri"/>
      </rPr>
      <t>Noticeable change</t>
    </r>
    <r>
      <rPr>
        <sz val="11"/>
        <color rgb="FF000000"/>
        <rFont val="Calibri"/>
      </rPr>
      <t>. Users or administrators may need to adjust workflows, accept new prompts, or update documentation. Adequate communication and a defined rollback plan are recommended. Examples: enforcing password complexity, restricting USB storage, applying browser security policies.</t>
    </r>
    <r>
      <rPr>
        <sz val="11"/>
        <color rgb="FF000000"/>
        <rFont val="Calibri"/>
      </rPr>
      <t xml:space="preserve">
</t>
    </r>
    <r>
      <rPr>
        <b/>
        <sz val="11"/>
        <color rgb="FF000000"/>
        <rFont val="Calibri"/>
      </rPr>
      <t>•   High</t>
    </r>
    <r>
      <rPr>
        <sz val="11"/>
        <color rgb="FF000000"/>
        <rFont val="Calibri"/>
      </rPr>
      <t xml:space="preserve">: </t>
    </r>
    <r>
      <rPr>
        <i/>
        <sz val="11"/>
        <color rgb="FF000000"/>
        <rFont val="Calibri"/>
      </rPr>
      <t>Significant disruption potential</t>
    </r>
    <r>
      <rPr>
        <sz val="11"/>
        <color rgb="FF000000"/>
        <rFont val="Calibri"/>
      </rPr>
      <t>. The change may break existing workflows, require application reconfiguration, or affect service availability. Thorough testing in a non-production environment, stakeholder sign-off, and a formal change window are strongly recommended. Examples: disabling legacy protocols (SMBv1, NTLM), enforcing application whitelisting, enabling full-disk encryption on active endpoints.</t>
    </r>
    <r>
      <rPr>
        <sz val="11"/>
        <color rgb="FF000000"/>
        <rFont val="Calibri"/>
      </rPr>
      <t xml:space="preserve">
</t>
    </r>
    <r>
      <rPr>
        <b/>
        <sz val="11"/>
        <color rgb="FF000000"/>
        <rFont val="Calibri"/>
      </rPr>
      <t>•   Unassessed</t>
    </r>
    <r>
      <rPr>
        <sz val="11"/>
        <color rgb="FF000000"/>
        <rFont val="Calibri"/>
      </rPr>
      <t>: Not yet evaluated. Default value; indicates that the operational impact has not been assessed and must be reviewed before implementation planning.</t>
    </r>
  </si>
  <si>
    <r>
      <rPr>
        <b/>
        <sz val="11"/>
        <color rgb="FF000000"/>
        <rFont val="Calibri"/>
      </rPr>
      <t>Important:</t>
    </r>
    <r>
      <rPr>
        <sz val="11"/>
        <color rgb="FF000000"/>
        <rFont val="Calibri"/>
      </rPr>
      <t xml:space="preserve"> Ops Impact reflects deployment risk to operations, not security severity. A </t>
    </r>
    <r>
      <rPr>
        <i/>
        <sz val="11"/>
        <color rgb="FF000000"/>
        <rFont val="Calibri"/>
      </rPr>
      <t>High</t>
    </r>
    <r>
      <rPr>
        <sz val="11"/>
        <color rgb="FF000000"/>
        <rFont val="Calibri"/>
      </rPr>
      <t xml:space="preserve"> ops-impact item may be a </t>
    </r>
    <r>
      <rPr>
        <i/>
        <sz val="11"/>
        <color rgb="FF000000"/>
        <rFont val="Calibri"/>
      </rPr>
      <t>Could</t>
    </r>
    <r>
      <rPr>
        <sz val="11"/>
        <color rgb="FF000000"/>
        <rFont val="Calibri"/>
      </rPr>
      <t xml:space="preserve"> in MoSCoW, and a </t>
    </r>
    <r>
      <rPr>
        <i/>
        <sz val="11"/>
        <color rgb="FF000000"/>
        <rFont val="Calibri"/>
      </rPr>
      <t>Must</t>
    </r>
    <r>
      <rPr>
        <sz val="11"/>
        <color rgb="FF000000"/>
        <rFont val="Calibri"/>
      </rPr>
      <t xml:space="preserve"> security item may be </t>
    </r>
    <r>
      <rPr>
        <i/>
        <sz val="11"/>
        <color rgb="FF000000"/>
        <rFont val="Calibri"/>
      </rPr>
      <t>Low</t>
    </r>
    <r>
      <rPr>
        <sz val="11"/>
        <color rgb="FF000000"/>
        <rFont val="Calibri"/>
      </rPr>
      <t xml:space="preserve"> ops-impact. Assess both dimensions independently to build a realistic implementation plan.</t>
    </r>
  </si>
  <si>
    <t>Implementation Status (ImplStatus)</t>
  </si>
  <si>
    <r>
      <rPr>
        <sz val="11"/>
        <color rgb="FF000000"/>
        <rFont val="Calibri"/>
      </rPr>
      <t xml:space="preserve">The </t>
    </r>
    <r>
      <rPr>
        <b/>
        <sz val="11"/>
        <color rgb="FF000000"/>
        <rFont val="Calibri"/>
      </rPr>
      <t>ImplStatus</t>
    </r>
    <r>
      <rPr>
        <sz val="11"/>
        <color rgb="FF000000"/>
        <rFont val="Calibri"/>
      </rPr>
      <t xml:space="preserve"> field records the implementation decision for each recommendation. It captures not only whether a control has been implemented, but also how exceptions and non-applicability have been handled.</t>
    </r>
    <r>
      <rPr>
        <sz val="11"/>
        <color rgb="FF000000"/>
        <rFont val="Calibri"/>
      </rPr>
      <t xml:space="preserve">
</t>
    </r>
    <r>
      <rPr>
        <sz val="11"/>
        <color rgb="FF000000"/>
        <rFont val="Calibri"/>
      </rPr>
      <t xml:space="preserve">Each recommendation should progress through assessment to a final status. Where a recommendation cannot or will not be implemented as prescribed, the chosen status should be accompanied by a justification in the </t>
    </r>
    <r>
      <rPr>
        <b/>
        <sz val="11"/>
        <color rgb="FF000000"/>
        <rFont val="Calibri"/>
      </rPr>
      <t>Notes</t>
    </r>
    <r>
      <rPr>
        <sz val="11"/>
        <color rgb="FF000000"/>
        <rFont val="Calibri"/>
      </rPr>
      <t xml:space="preserve"> column.</t>
    </r>
  </si>
  <si>
    <r>
      <rPr>
        <b/>
        <sz val="11"/>
        <color rgb="FF000000"/>
        <rFont val="Calibri"/>
      </rPr>
      <t>•   Implemented</t>
    </r>
    <r>
      <rPr>
        <sz val="11"/>
        <color rgb="FF000000"/>
        <rFont val="Calibri"/>
      </rPr>
      <t>: The recommendation has been fully applied and verified in the target environment.</t>
    </r>
    <r>
      <rPr>
        <sz val="11"/>
        <color rgb="FF000000"/>
        <rFont val="Calibri"/>
      </rPr>
      <t xml:space="preserve">
</t>
    </r>
    <r>
      <rPr>
        <b/>
        <sz val="11"/>
        <color rgb="FF000000"/>
        <rFont val="Calibri"/>
      </rPr>
      <t>•   Testing</t>
    </r>
    <r>
      <rPr>
        <sz val="11"/>
        <color rgb="FF000000"/>
        <rFont val="Calibri"/>
      </rPr>
      <t>: Implementation is in progress or deployed to a test/pilot environment and awaiting validation.</t>
    </r>
    <r>
      <rPr>
        <sz val="11"/>
        <color rgb="FF000000"/>
        <rFont val="Calibri"/>
      </rPr>
      <t xml:space="preserve">
</t>
    </r>
    <r>
      <rPr>
        <b/>
        <sz val="11"/>
        <color rgb="FF000000"/>
        <rFont val="Calibri"/>
      </rPr>
      <t>•   Failed</t>
    </r>
    <r>
      <rPr>
        <sz val="11"/>
        <color rgb="FF000000"/>
        <rFont val="Calibri"/>
      </rPr>
      <t>: Implementation was attempted but did not succeed or caused issues requiring rollback.</t>
    </r>
    <r>
      <rPr>
        <sz val="11"/>
        <color rgb="FF000000"/>
        <rFont val="Calibri"/>
      </rPr>
      <t xml:space="preserve">
</t>
    </r>
    <r>
      <rPr>
        <b/>
        <sz val="11"/>
        <color rgb="FF000000"/>
        <rFont val="Calibri"/>
      </rPr>
      <t>•   Compensated</t>
    </r>
    <r>
      <rPr>
        <sz val="11"/>
        <color rgb="FF000000"/>
        <rFont val="Calibri"/>
      </rPr>
      <t xml:space="preserve">: A compensating control is in place that mitigates the associated risk without implementing the recommendation as prescribed. </t>
    </r>
    <r>
      <rPr>
        <i/>
        <sz val="11"/>
        <color rgb="FF000000"/>
        <rFont val="Calibri"/>
      </rPr>
      <t>Document the compensating control in Notes.</t>
    </r>
    <r>
      <rPr>
        <sz val="11"/>
        <color rgb="FF000000"/>
        <rFont val="Calibri"/>
      </rPr>
      <t xml:space="preserve">
</t>
    </r>
    <r>
      <rPr>
        <b/>
        <sz val="11"/>
        <color rgb="FF000000"/>
        <rFont val="Calibri"/>
      </rPr>
      <t>•   Risk Accepted</t>
    </r>
    <r>
      <rPr>
        <sz val="11"/>
        <color rgb="FF000000"/>
        <rFont val="Calibri"/>
      </rPr>
      <t xml:space="preserve">: The residual risk has been formally reviewed and accepted by an appropriate authority. No implementation is planned. </t>
    </r>
    <r>
      <rPr>
        <i/>
        <sz val="11"/>
        <color rgb="FF000000"/>
        <rFont val="Calibri"/>
      </rPr>
      <t>Document the acceptance rationale, approver, and review date in Notes.</t>
    </r>
    <r>
      <rPr>
        <sz val="11"/>
        <color rgb="FF000000"/>
        <rFont val="Calibri"/>
      </rPr>
      <t xml:space="preserve">
</t>
    </r>
    <r>
      <rPr>
        <b/>
        <sz val="11"/>
        <color rgb="FF000000"/>
        <rFont val="Calibri"/>
      </rPr>
      <t>•   N/A</t>
    </r>
    <r>
      <rPr>
        <sz val="11"/>
        <color rgb="FF000000"/>
        <rFont val="Calibri"/>
      </rPr>
      <t xml:space="preserve">: The recommendation does not apply to this environment, scope, or platform. </t>
    </r>
    <r>
      <rPr>
        <i/>
        <sz val="11"/>
        <color rgb="FF000000"/>
        <rFont val="Calibri"/>
      </rPr>
      <t>Document why it is not applicable in Notes.</t>
    </r>
  </si>
  <si>
    <r>
      <rPr>
        <b/>
        <sz val="11"/>
        <color rgb="FF000000"/>
        <rFont val="Calibri"/>
      </rPr>
      <t>Dashboard impact:</t>
    </r>
    <r>
      <rPr>
        <sz val="11"/>
        <color rgb="FF000000"/>
        <rFont val="Calibri"/>
      </rPr>
      <t xml:space="preserve"> </t>
    </r>
    <r>
      <rPr>
        <i/>
        <sz val="11"/>
        <color rgb="FF000000"/>
        <rFont val="Calibri"/>
      </rPr>
      <t>Implemented</t>
    </r>
    <r>
      <rPr>
        <sz val="11"/>
        <color rgb="FF000000"/>
        <rFont val="Calibri"/>
      </rPr>
      <t xml:space="preserve"> and </t>
    </r>
    <r>
      <rPr>
        <i/>
        <sz val="11"/>
        <color rgb="FF000000"/>
        <rFont val="Calibri"/>
      </rPr>
      <t>Compensated</t>
    </r>
    <r>
      <rPr>
        <sz val="11"/>
        <color rgb="FF000000"/>
        <rFont val="Calibri"/>
      </rPr>
      <t xml:space="preserve"> count as </t>
    </r>
    <r>
      <rPr>
        <b/>
        <sz val="11"/>
        <color rgb="FF000000"/>
        <rFont val="Calibri"/>
      </rPr>
      <t>Resolved</t>
    </r>
    <r>
      <rPr>
        <sz val="11"/>
        <color rgb="FF000000"/>
        <rFont val="Calibri"/>
      </rPr>
      <t xml:space="preserve"> in dashboard metrics. </t>
    </r>
    <r>
      <rPr>
        <i/>
        <sz val="11"/>
        <color rgb="FF000000"/>
        <rFont val="Calibri"/>
      </rPr>
      <t>Risk Accepted</t>
    </r>
    <r>
      <rPr>
        <sz val="11"/>
        <color rgb="FF000000"/>
        <rFont val="Calibri"/>
      </rPr>
      <t xml:space="preserve"> and </t>
    </r>
    <r>
      <rPr>
        <i/>
        <sz val="11"/>
        <color rgb="FF000000"/>
        <rFont val="Calibri"/>
      </rPr>
      <t>N/A</t>
    </r>
    <r>
      <rPr>
        <sz val="11"/>
        <color rgb="FF000000"/>
        <rFont val="Calibri"/>
      </rPr>
      <t xml:space="preserve"> are </t>
    </r>
    <r>
      <rPr>
        <b/>
        <sz val="11"/>
        <color rgb="FF000000"/>
        <rFont val="Calibri"/>
      </rPr>
      <t>excluded</t>
    </r>
    <r>
      <rPr>
        <sz val="11"/>
        <color rgb="FF000000"/>
        <rFont val="Calibri"/>
      </rPr>
      <t xml:space="preserve"> from the denominator entirely (they do not count against your compliance percentage). </t>
    </r>
    <r>
      <rPr>
        <i/>
        <sz val="11"/>
        <color rgb="FF000000"/>
        <rFont val="Calibri"/>
      </rPr>
      <t>Testing</t>
    </r>
    <r>
      <rPr>
        <sz val="11"/>
        <color rgb="FF000000"/>
        <rFont val="Calibri"/>
      </rPr>
      <t xml:space="preserve">, </t>
    </r>
    <r>
      <rPr>
        <i/>
        <sz val="11"/>
        <color rgb="FF000000"/>
        <rFont val="Calibri"/>
      </rPr>
      <t>Failed</t>
    </r>
    <r>
      <rPr>
        <sz val="11"/>
        <color rgb="FF000000"/>
        <rFont val="Calibri"/>
      </rPr>
      <t xml:space="preserve">, and blank cells count as </t>
    </r>
    <r>
      <rPr>
        <b/>
        <sz val="11"/>
        <color rgb="FF000000"/>
        <rFont val="Calibri"/>
      </rPr>
      <t>Outstanding</t>
    </r>
    <r>
      <rPr>
        <sz val="11"/>
        <color rgb="FF000000"/>
        <rFont val="Calibri"/>
      </rPr>
      <t>.</t>
    </r>
  </si>
  <si>
    <t>Mapped Standards and Frameworks</t>
  </si>
  <si>
    <t>CSCv8</t>
  </si>
  <si>
    <t>Center for Internet Security (CIS) Critical Security Controls v8 (CSCv8)</t>
  </si>
  <si>
    <r>
      <rPr>
        <b/>
        <sz val="11"/>
        <color rgb="FF000000"/>
        <rFont val="Calibri"/>
      </rPr>
      <t>Origin:</t>
    </r>
    <r>
      <rPr>
        <sz val="11"/>
        <color rgb="FF000000"/>
        <rFont val="Calibri"/>
      </rPr>
      <t xml:space="preserve"> Published by the Center for Internet Security in May 2021, CIS Controls v8 consolidates cybersecurity best practices into 18 prioritised controls mapped to real-world attack patterns. Controls are grouped into Implementation Groups (IG1–IG3), allowing organisations to adopt them incrementally based on size and risk exposure.</t>
    </r>
    <r>
      <rPr>
        <sz val="11"/>
        <color rgb="FF000000"/>
        <rFont val="Calibri"/>
      </rPr>
      <t xml:space="preserve">
</t>
    </r>
    <r>
      <rPr>
        <b/>
        <sz val="11"/>
        <color rgb="FF000000"/>
        <rFont val="Calibri"/>
      </rPr>
      <t>Relevance:</t>
    </r>
    <r>
      <rPr>
        <sz val="11"/>
        <color rgb="FF000000"/>
        <rFont val="Calibri"/>
      </rPr>
      <t xml:space="preserve"> Organisations adopt CIS Controls to establish a structured, risk-proportionate security programme. They are widely recognised as an industry baseline for cyber hygiene, commonly referenced in cyber insurance assessments, customer due diligence reviews, and audit frameworks.</t>
    </r>
  </si>
  <si>
    <t>Security Hardening Implementation Dashboard</t>
  </si>
  <si>
    <t>Scope Overview</t>
  </si>
  <si>
    <t>Count</t>
  </si>
  <si>
    <t>% of Total</t>
  </si>
  <si>
    <t>Hardening Guide</t>
  </si>
  <si>
    <t xml:space="preserve">   CIS ExtremeNetworks-SLX-OS-20.X.X Benchmark v1.0.1</t>
  </si>
  <si>
    <t>Total Recommendations</t>
  </si>
  <si>
    <t>Organisation</t>
  </si>
  <si>
    <t xml:space="preserve">   </t>
  </si>
  <si>
    <t>In Scope</t>
  </si>
  <si>
    <t>Project / Programme</t>
  </si>
  <si>
    <t>Risk Accepted</t>
  </si>
  <si>
    <t>System / Service</t>
  </si>
  <si>
    <t>Not Applicable</t>
  </si>
  <si>
    <t>Environment</t>
  </si>
  <si>
    <t>Overall Status</t>
  </si>
  <si>
    <t>Implementation by Count</t>
  </si>
  <si>
    <t>Resolved</t>
  </si>
  <si>
    <t>Testing</t>
  </si>
  <si>
    <t>Outstanding</t>
  </si>
  <si>
    <t>Total</t>
  </si>
  <si>
    <t>Recommendations</t>
  </si>
  <si>
    <t>Implementation by Percentage</t>
  </si>
  <si>
    <t>Status by Profile</t>
  </si>
  <si>
    <t>Status by Phase</t>
  </si>
  <si>
    <t>Phase1</t>
  </si>
  <si>
    <t>Phase2</t>
  </si>
  <si>
    <t>Phase3</t>
  </si>
  <si>
    <t>Phase4</t>
  </si>
  <si>
    <t>Phase5</t>
  </si>
  <si>
    <t>Status by Assessment</t>
  </si>
  <si>
    <t>Status by MoSCoW</t>
  </si>
  <si>
    <t>Must</t>
  </si>
  <si>
    <t>Should</t>
  </si>
  <si>
    <t>Could</t>
  </si>
  <si>
    <t>Won't</t>
  </si>
  <si>
    <t>Status by Operational Impact</t>
  </si>
  <si>
    <t>Ops Impact</t>
  </si>
  <si>
    <t>Low</t>
  </si>
  <si>
    <t>Medium</t>
  </si>
  <si>
    <t>High</t>
  </si>
  <si>
    <t>Phase Summary</t>
  </si>
  <si>
    <t>MoSCoW by Phase</t>
  </si>
  <si>
    <t>Target Date</t>
  </si>
  <si>
    <t>% Resolved</t>
  </si>
  <si>
    <t>Implementation Progress Over Time</t>
  </si>
  <si>
    <t>Snapshot Instructions</t>
  </si>
  <si>
    <r>
      <rPr>
        <i/>
        <sz val="11"/>
        <color rgb="FF000000"/>
        <rFont val="Calibri"/>
      </rPr>
      <t xml:space="preserve">This line chart visualizes the </t>
    </r>
    <r>
      <rPr>
        <b/>
        <i/>
        <sz val="11"/>
        <color rgb="FF000000"/>
        <rFont val="Calibri"/>
      </rPr>
      <t>Resolved Percentage</t>
    </r>
    <r>
      <rPr>
        <i/>
        <sz val="11"/>
        <color rgb="FF000000"/>
        <rFont val="Calibri"/>
      </rPr>
      <t xml:space="preserve"> over time for the </t>
    </r>
    <r>
      <rPr>
        <b/>
        <i/>
        <sz val="11"/>
        <color rgb="FF000000"/>
        <rFont val="Calibri"/>
      </rPr>
      <t>Overall Benchmark</t>
    </r>
    <r>
      <rPr>
        <i/>
        <sz val="11"/>
        <color rgb="FF000000"/>
        <rFont val="Calibri"/>
      </rPr>
      <t xml:space="preserve"> and for each </t>
    </r>
    <r>
      <rPr>
        <b/>
        <i/>
        <sz val="11"/>
        <color rgb="FF000000"/>
        <rFont val="Calibri"/>
      </rPr>
      <t>MoSCoW</t>
    </r>
    <r>
      <rPr>
        <i/>
        <sz val="11"/>
        <color rgb="FF000000"/>
        <rFont val="Calibri"/>
      </rPr>
      <t xml:space="preserve"> value. Use the Snapshot Log to the right to record historical progress points.</t>
    </r>
  </si>
  <si>
    <r>
      <rPr>
        <i/>
        <sz val="11"/>
        <color rgb="FF000000"/>
        <rFont val="Calibri"/>
      </rPr>
      <t xml:space="preserve">To record a new snapshot, enter today's date, then manually copy the </t>
    </r>
    <r>
      <rPr>
        <b/>
        <i/>
        <sz val="11"/>
        <color rgb="FF000000"/>
        <rFont val="Calibri"/>
      </rPr>
      <t>Live Resolved Count</t>
    </r>
    <r>
      <rPr>
        <i/>
        <sz val="11"/>
        <color rgb="FF000000"/>
        <rFont val="Calibri"/>
      </rPr>
      <t xml:space="preserve"> values from the </t>
    </r>
    <r>
      <rPr>
        <b/>
        <i/>
        <sz val="11"/>
        <color rgb="FF000000"/>
        <rFont val="Calibri"/>
      </rPr>
      <t>'Current Resolved Numbers'</t>
    </r>
    <r>
      <rPr>
        <i/>
        <sz val="11"/>
        <color rgb="FF000000"/>
        <rFont val="Calibri"/>
      </rPr>
      <t xml:space="preserve"> row above into the corresponding Count columns below. The percentages will calculate automatically.</t>
    </r>
  </si>
  <si>
    <t>Current Resolved Numbers:</t>
  </si>
  <si>
    <t>Snapshot Date</t>
  </si>
  <si>
    <t>Overall Count (C16)</t>
  </si>
  <si>
    <t>% Overall</t>
  </si>
  <si>
    <t>Must Count (C82)</t>
  </si>
  <si>
    <t>% Must</t>
  </si>
  <si>
    <t>Should Count (C83)</t>
  </si>
  <si>
    <t>% Should</t>
  </si>
  <si>
    <t>Could Count (C84)</t>
  </si>
  <si>
    <t>% Could</t>
  </si>
  <si>
    <t>Example Snapshot →</t>
  </si>
  <si>
    <t>2026-05-09</t>
  </si>
  <si>
    <t>Asset Rollout Progress Over Time</t>
  </si>
  <si>
    <t>Rollout Snapshot Instructions</t>
  </si>
  <si>
    <r>
      <rPr>
        <i/>
        <sz val="11"/>
        <color rgb="FF000000"/>
        <rFont val="Calibri"/>
      </rPr>
      <t xml:space="preserve">This line chart visualizes the </t>
    </r>
    <r>
      <rPr>
        <b/>
        <i/>
        <sz val="11"/>
        <color rgb="FF000000"/>
        <rFont val="Calibri"/>
      </rPr>
      <t>Asset Rollout Percentage</t>
    </r>
    <r>
      <rPr>
        <i/>
        <sz val="11"/>
        <color rgb="FF000000"/>
        <rFont val="Calibri"/>
      </rPr>
      <t xml:space="preserve"> over time, capturing the progress of deploying the required configuration across the </t>
    </r>
    <r>
      <rPr>
        <b/>
        <i/>
        <sz val="11"/>
        <color rgb="FF000000"/>
        <rFont val="Calibri"/>
      </rPr>
      <t>Total Number of Assets in Scope</t>
    </r>
    <r>
      <rPr>
        <i/>
        <sz val="11"/>
        <color rgb="FF000000"/>
        <rFont val="Calibri"/>
      </rPr>
      <t xml:space="preserve"> defined in the log to the right.</t>
    </r>
  </si>
  <si>
    <r>
      <rPr>
        <i/>
        <sz val="11"/>
        <color rgb="FF000000"/>
        <rFont val="Calibri"/>
      </rPr>
      <t xml:space="preserve">To record a new rollout snapshot, manually enter the date and the current </t>
    </r>
    <r>
      <rPr>
        <b/>
        <i/>
        <sz val="11"/>
        <color rgb="FF000000"/>
        <rFont val="Calibri"/>
      </rPr>
      <t>Asset or Configuration Item (CI) Count</t>
    </r>
    <r>
      <rPr>
        <i/>
        <sz val="11"/>
        <color rgb="FF000000"/>
        <rFont val="Calibri"/>
      </rPr>
      <t xml:space="preserve"> for the configuration. This tracks the cumulative number of assets successfully configured over time, automatically calculating the percentage based on the </t>
    </r>
    <r>
      <rPr>
        <b/>
        <i/>
        <sz val="11"/>
        <color rgb="FF000000"/>
        <rFont val="Calibri"/>
      </rPr>
      <t>Total Number of Assets in Scope</t>
    </r>
    <r>
      <rPr>
        <i/>
        <sz val="11"/>
        <color rgb="FF000000"/>
        <rFont val="Calibri"/>
      </rPr>
      <t xml:space="preserve"> set below.</t>
    </r>
  </si>
  <si>
    <t>Total Number of CIs in Scope</t>
  </si>
  <si>
    <t>Configuration Item Type</t>
  </si>
  <si>
    <t>Place Holder</t>
  </si>
  <si>
    <t>Asset Count</t>
  </si>
  <si>
    <t>% Asset</t>
  </si>
  <si>
    <t>Activity Details</t>
  </si>
  <si>
    <t>Scope &amp; Timeline</t>
  </si>
  <si>
    <t>Implementation</t>
  </si>
  <si>
    <t>Governance</t>
  </si>
  <si>
    <t>Closure &amp; Verification</t>
  </si>
  <si>
    <t>Log ID</t>
  </si>
  <si>
    <t>Activity / Task</t>
  </si>
  <si>
    <t>Recs In Activity</t>
  </si>
  <si>
    <t>Parent Phase</t>
  </si>
  <si>
    <t>Total Recs in Parent Phase</t>
  </si>
  <si>
    <t>Start Date</t>
  </si>
  <si>
    <t>Expected End Date</t>
  </si>
  <si>
    <t>Scope - Groups</t>
  </si>
  <si>
    <t>Scope - Details</t>
  </si>
  <si>
    <t>Implementation Method</t>
  </si>
  <si>
    <t>Implementation Notes / Links</t>
  </si>
  <si>
    <t>Team(s) / Personnel</t>
  </si>
  <si>
    <t>Change Approval #</t>
  </si>
  <si>
    <t>Status Note</t>
  </si>
  <si>
    <t>Actual Completion Date</t>
  </si>
  <si>
    <t>Verification Notes</t>
  </si>
  <si>
    <t>Unique ID for this log entry (e.g., PL-001).</t>
  </si>
  <si>
    <t>Name of the sub-phase or task being implemented (e.g., 'Deploy BitLocker Phase 1').</t>
  </si>
  <si>
    <t>Number of recommendations included in this activity.</t>
  </si>
  <si>
    <t>Select the main project phase this activity belongs to.</t>
  </si>
  <si>
    <t>Number of Recommendations in Parent Phase (Automatically Calculated).</t>
  </si>
  <si>
    <t>Detailed description of the activity, goals, and recommendations involved.</t>
  </si>
  <si>
    <t>Start Date. Format: YYYY-MM-DD</t>
  </si>
  <si>
    <t>Target date for completion of this activity. Format: YYYY-MM-DD</t>
  </si>
  <si>
    <t>List of device/user groups included in the this activity.</t>
  </si>
  <si>
    <t>Approximate number of resource/device/user groups affected by the activity.</t>
  </si>
  <si>
    <t>Select the target deployment environment.</t>
  </si>
  <si>
    <t>Select the primary method used for deployment.</t>
  </si>
  <si>
    <t>Link to deployment script, Intune policy, GPO, or other relevant documentation.</t>
  </si>
  <si>
    <t>List of teams or key personnel responsible for this activity.</t>
  </si>
  <si>
    <t>Reference number for the approved change request (e.g., CHG12345).</t>
  </si>
  <si>
    <t>Select the current status of this activity.</t>
  </si>
  <si>
    <t>Add notes about status changes (e.g., 'On hold while troubleshooting reported issue').</t>
  </si>
  <si>
    <t>The date this activity was fully completed and verified. Format: YYYY-MM-DD</t>
  </si>
  <si>
    <t>Notes on how the implementation was verified, including any test results or sign-offs.</t>
  </si>
  <si>
    <t>LOG-001</t>
  </si>
  <si>
    <t>LOG-002</t>
  </si>
  <si>
    <t>LOG-003</t>
  </si>
  <si>
    <t>LOG-004</t>
  </si>
  <si>
    <t>LOG-005</t>
  </si>
  <si>
    <t>LOG-006</t>
  </si>
  <si>
    <t>LOG-007</t>
  </si>
  <si>
    <t>LOG-008</t>
  </si>
  <si>
    <t>LOG-009</t>
  </si>
  <si>
    <t>LOG-010</t>
  </si>
  <si>
    <t>LOG-011</t>
  </si>
  <si>
    <t>LOG-012</t>
  </si>
  <si>
    <t>LOG-013</t>
  </si>
  <si>
    <t>LOG-014</t>
  </si>
  <si>
    <t>LOG-015</t>
  </si>
  <si>
    <t>LOG-016</t>
  </si>
  <si>
    <t>LOG-017</t>
  </si>
  <si>
    <t>LOG-018</t>
  </si>
  <si>
    <t>LOG-019</t>
  </si>
  <si>
    <t>LOG-020</t>
  </si>
  <si>
    <t>LOG-021</t>
  </si>
  <si>
    <t>LOG-022</t>
  </si>
  <si>
    <t>LOG-023</t>
  </si>
  <si>
    <t>LOG-024</t>
  </si>
  <si>
    <t>LOG-025</t>
  </si>
  <si>
    <t>LOG-026</t>
  </si>
  <si>
    <t>LOG-027</t>
  </si>
  <si>
    <t>LOG-028</t>
  </si>
  <si>
    <t>LOG-029</t>
  </si>
  <si>
    <t>LOG-030</t>
  </si>
  <si>
    <t>LOG-031</t>
  </si>
  <si>
    <t>LOG-032</t>
  </si>
  <si>
    <t>LOG-033</t>
  </si>
  <si>
    <t>LOG-034</t>
  </si>
  <si>
    <t>LOG-035</t>
  </si>
  <si>
    <t>LOG-036</t>
  </si>
  <si>
    <t>LOG-037</t>
  </si>
  <si>
    <t>LOG-038</t>
  </si>
  <si>
    <t>LOG-039</t>
  </si>
  <si>
    <t>LOG-040</t>
  </si>
  <si>
    <t>LOG-041</t>
  </si>
  <si>
    <t>LOG-042</t>
  </si>
  <si>
    <t>LOG-043</t>
  </si>
  <si>
    <t>LOG-044</t>
  </si>
  <si>
    <t>LOG-045</t>
  </si>
  <si>
    <t>LOG-046</t>
  </si>
  <si>
    <t>LOG-047</t>
  </si>
  <si>
    <t>LOG-048</t>
  </si>
  <si>
    <t>LOG-049</t>
  </si>
  <si>
    <t>LOG-050</t>
  </si>
  <si>
    <t>Control</t>
  </si>
  <si>
    <t>Requirement</t>
  </si>
  <si>
    <t>Objectives</t>
  </si>
  <si>
    <t>AssetType</t>
  </si>
  <si>
    <t>SecFunction</t>
  </si>
  <si>
    <t>IG</t>
  </si>
  <si>
    <t>ImplPct</t>
  </si>
  <si>
    <t>Rec1</t>
  </si>
  <si>
    <t>Rec2</t>
  </si>
  <si>
    <t>Rec3</t>
  </si>
  <si>
    <t>Rec4</t>
  </si>
  <si>
    <t>Rec5</t>
  </si>
  <si>
    <t>Rec6</t>
  </si>
  <si>
    <t>Rec7</t>
  </si>
  <si>
    <t>Rec8</t>
  </si>
  <si>
    <t>Rec9</t>
  </si>
  <si>
    <t>Rec10</t>
  </si>
  <si>
    <t>Rec11</t>
  </si>
  <si>
    <t>Rec12</t>
  </si>
  <si>
    <t>Rec13</t>
  </si>
  <si>
    <t>Rec14</t>
  </si>
  <si>
    <t>Rec15</t>
  </si>
  <si>
    <t>Rec16</t>
  </si>
  <si>
    <t>Rec17</t>
  </si>
  <si>
    <t>Rec18</t>
  </si>
  <si>
    <t>Rec19</t>
  </si>
  <si>
    <t>Rec20</t>
  </si>
  <si>
    <t>Rec21</t>
  </si>
  <si>
    <t>Rec22</t>
  </si>
  <si>
    <t>Rec23</t>
  </si>
  <si>
    <t>Rec24</t>
  </si>
  <si>
    <t>Rec25</t>
  </si>
  <si>
    <t>Rec26</t>
  </si>
  <si>
    <t>Rec27</t>
  </si>
  <si>
    <t>Rec28</t>
  </si>
  <si>
    <t>Rec29</t>
  </si>
  <si>
    <t>Rec30</t>
  </si>
  <si>
    <t>Rec31</t>
  </si>
  <si>
    <t>Rec32</t>
  </si>
  <si>
    <t>Rec33</t>
  </si>
  <si>
    <t>Rec34</t>
  </si>
  <si>
    <t>Rec35</t>
  </si>
  <si>
    <t>Rec36</t>
  </si>
  <si>
    <t>Rec37</t>
  </si>
  <si>
    <t>Rec38</t>
  </si>
  <si>
    <t>Rec39</t>
  </si>
  <si>
    <t>Rec40</t>
  </si>
  <si>
    <t>Inventory and Control of Enterprise Assets</t>
  </si>
  <si>
    <t>Actively manage (inventory, track, and correct) all enterprise assets (end-user devices, including portable and mobile; network devices; non-computing/Internet of Things (IoT) devices; and servers) connected to the infrastructure physically, virtually, remotely, and those within cloud environments, to accurately know the totality of assets that need to be monitored and protected within the enterprise. This will also support identifying unauthorized and unmanaged assets to remove or remediate.</t>
  </si>
  <si>
    <t>Establish and Maintain Detailed Enterprise Asset Inventory</t>
  </si>
  <si>
    <t>Establish and maintain an accurate, detailed, and up-to-date inventory of all enterprise assets with the potential to store or process data, to include: end-user devices (including portable and mobile), network devices, non-computing/IoT devices, and servers. Ensure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 This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 Review and update the inventory of all enterprise assets bi-annually, or more frequently.</t>
  </si>
  <si>
    <r>
      <rPr>
        <b/>
        <sz val="11"/>
        <color rgb="FF000000"/>
        <rFont val="Calibri"/>
      </rPr>
      <t>Obj #1:</t>
    </r>
    <r>
      <rPr>
        <sz val="11"/>
        <color rgb="FF000000"/>
        <rFont val="Calibri"/>
      </rPr>
      <t xml:space="preserve"> An accurate, detailed, and up-to-date inventory is established and maintained for all enterprise assets with the potential to store or process data.</t>
    </r>
    <r>
      <rPr>
        <sz val="11"/>
        <color rgb="FF000000"/>
        <rFont val="Calibri"/>
      </rPr>
      <t xml:space="preserve">
</t>
    </r>
    <r>
      <rPr>
        <b/>
        <sz val="11"/>
        <color rgb="FF000000"/>
        <rFont val="Calibri"/>
      </rPr>
      <t>Obj #2:</t>
    </r>
    <r>
      <rPr>
        <sz val="11"/>
        <color rgb="FF000000"/>
        <rFont val="Calibri"/>
      </rPr>
      <t xml:space="preserve"> Enterprise assets include: end-user devices (including portable and mobile), network devices, non-computing/IoT devices, and servers.</t>
    </r>
    <r>
      <rPr>
        <sz val="11"/>
        <color rgb="FF000000"/>
        <rFont val="Calibri"/>
      </rPr>
      <t xml:space="preserve">
</t>
    </r>
    <r>
      <rPr>
        <sz val="11"/>
        <color rgb="FF000000"/>
        <rFont val="Calibri"/>
      </rPr>
      <t>The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t>
    </r>
    <r>
      <rPr>
        <sz val="11"/>
        <color rgb="FF000000"/>
        <rFont val="Calibri"/>
      </rPr>
      <t xml:space="preserve">
</t>
    </r>
    <r>
      <rPr>
        <b/>
        <sz val="11"/>
        <color rgb="FF000000"/>
        <rFont val="Calibri"/>
      </rPr>
      <t>Obj #3:</t>
    </r>
    <r>
      <rPr>
        <sz val="11"/>
        <color rgb="FF000000"/>
        <rFont val="Calibri"/>
      </rPr>
      <t xml:space="preserv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t>
    </r>
    <r>
      <rPr>
        <sz val="11"/>
        <color rgb="FF000000"/>
        <rFont val="Calibri"/>
      </rPr>
      <t xml:space="preserve">
</t>
    </r>
    <r>
      <rPr>
        <b/>
        <sz val="11"/>
        <color rgb="FF000000"/>
        <rFont val="Calibri"/>
      </rPr>
      <t>Obj #4:</t>
    </r>
    <r>
      <rPr>
        <sz val="11"/>
        <color rgb="FF000000"/>
        <rFont val="Calibri"/>
      </rPr>
      <t xml:space="preserve"> The inventory is reviewed and updated for all enterprise assets bi-annually, or more frequently.</t>
    </r>
  </si>
  <si>
    <t>Devices</t>
  </si>
  <si>
    <t>Identify</t>
  </si>
  <si>
    <t>Address Unauthorized Assets</t>
  </si>
  <si>
    <t>Ensure that a process exists to address unauthorized assets on a weekly basis. The enterprise may choose to remove the asset from the network, deny the asset from connecting remotely to the network, or quarantine the asset.</t>
  </si>
  <si>
    <r>
      <rPr>
        <b/>
        <sz val="11"/>
        <color rgb="FF000000"/>
        <rFont val="Calibri"/>
      </rPr>
      <t>Obj #1:</t>
    </r>
    <r>
      <rPr>
        <sz val="11"/>
        <color rgb="FF000000"/>
        <rFont val="Calibri"/>
      </rPr>
      <t xml:space="preserve"> A process exists to address unauthorized assets.</t>
    </r>
    <r>
      <rPr>
        <sz val="11"/>
        <color rgb="FF000000"/>
        <rFont val="Calibri"/>
      </rPr>
      <t xml:space="preserve">
</t>
    </r>
    <r>
      <rPr>
        <b/>
        <sz val="11"/>
        <color rgb="FF000000"/>
        <rFont val="Calibri"/>
      </rPr>
      <t>Obj #2:</t>
    </r>
    <r>
      <rPr>
        <sz val="11"/>
        <color rgb="FF000000"/>
        <rFont val="Calibri"/>
      </rPr>
      <t xml:space="preserve"> The enterprise removes the asset from the network, denies the asset from connecting remotely to the network, or quarantines the asset.</t>
    </r>
    <r>
      <rPr>
        <sz val="11"/>
        <color rgb="FF000000"/>
        <rFont val="Calibri"/>
      </rPr>
      <t xml:space="preserve">
</t>
    </r>
    <r>
      <rPr>
        <b/>
        <sz val="11"/>
        <color rgb="FF000000"/>
        <rFont val="Calibri"/>
      </rPr>
      <t>Obj #3:</t>
    </r>
    <r>
      <rPr>
        <sz val="11"/>
        <color rgb="FF000000"/>
        <rFont val="Calibri"/>
      </rPr>
      <t xml:space="preserve"> Unauthorized assets are addressed on a weekly basis.</t>
    </r>
  </si>
  <si>
    <t>Respond</t>
  </si>
  <si>
    <t>Utilize an Active Discovery Tool</t>
  </si>
  <si>
    <t>Utilize an active discovery tool to identify assets connected to the enterprise's network. Configure the active discovery tool to execute daily, or more frequently.</t>
  </si>
  <si>
    <r>
      <rPr>
        <b/>
        <sz val="11"/>
        <color rgb="FF000000"/>
        <rFont val="Calibri"/>
      </rPr>
      <t>Obj #1:</t>
    </r>
    <r>
      <rPr>
        <sz val="11"/>
        <color rgb="FF000000"/>
        <rFont val="Calibri"/>
      </rPr>
      <t xml:space="preserve"> An active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active discovery tool is configured to execute daily, or more frequently.</t>
    </r>
  </si>
  <si>
    <t>Detect</t>
  </si>
  <si>
    <t>1.4</t>
  </si>
  <si>
    <t>Use Dynamic Host Configuration Protocol (DHCP) Logging to Update Enterprise Asset Inventory</t>
  </si>
  <si>
    <t>Use DHCP logging on all DHCP servers or Internet Protocol (IP) address management tools to update the enterprise's asset inventory. Review and use logs to update the enterprise's asset inventory weekly, or more frequently.</t>
  </si>
  <si>
    <r>
      <rPr>
        <b/>
        <sz val="11"/>
        <color rgb="FF000000"/>
        <rFont val="Calibri"/>
      </rPr>
      <t>Obj #1:</t>
    </r>
    <r>
      <rPr>
        <sz val="11"/>
        <color rgb="FF000000"/>
        <rFont val="Calibri"/>
      </rPr>
      <t xml:space="preserve"> DHCP logging is used on all DHCP servers or Internet Protocol (IP) address management tools to update the enterprise's asset inventory.</t>
    </r>
    <r>
      <rPr>
        <sz val="11"/>
        <color rgb="FF000000"/>
        <rFont val="Calibri"/>
      </rPr>
      <t xml:space="preserve">
</t>
    </r>
    <r>
      <rPr>
        <b/>
        <sz val="11"/>
        <color rgb="FF000000"/>
        <rFont val="Calibri"/>
      </rPr>
      <t>Obj #2:</t>
    </r>
    <r>
      <rPr>
        <sz val="11"/>
        <color rgb="FF000000"/>
        <rFont val="Calibri"/>
      </rPr>
      <t xml:space="preserve"> The logs are reviewed and used to update the enterprise's asset inventory weekly, or more frequently.</t>
    </r>
  </si>
  <si>
    <t>1.5</t>
  </si>
  <si>
    <t>Use a Passive Asset Discovery Tool</t>
  </si>
  <si>
    <t>Use a passive discovery tool to identify assets connected to the enterprise's network. Review and use scans to update the enterprise's asset inventory at least weekly, or more frequently.</t>
  </si>
  <si>
    <r>
      <rPr>
        <b/>
        <sz val="11"/>
        <color rgb="FF000000"/>
        <rFont val="Calibri"/>
      </rPr>
      <t>Obj #1:</t>
    </r>
    <r>
      <rPr>
        <sz val="11"/>
        <color rgb="FF000000"/>
        <rFont val="Calibri"/>
      </rPr>
      <t xml:space="preserve"> A passive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scans are reviewed and used to update the enterprise's asset inventory at least weekly, or more frequently.</t>
    </r>
  </si>
  <si>
    <t>Inventory and Control of Software Assets</t>
  </si>
  <si>
    <t>Actively manage (inventory, track, and correct) all software (operating systems and applications) on the network so that only authorized software is installed and can execute, and that unauthorized and unmanaged software is found and prevented from installation or execution.</t>
  </si>
  <si>
    <t>2.1</t>
  </si>
  <si>
    <t>Establish and Maintain a Software Inventory</t>
  </si>
  <si>
    <t>Establish and maintain a detailed inventory of all licensed software installed on enterprise assets. The software inventory must document the title, publisher, initial install/use date, and business purpose for each entry; where appropriate, include the Uniform Resource Locator (URL), app store(s), version(s), deployment mechanism, decommission date, and number of licenses. Review and update the software inventory bi-annually, or more frequently.</t>
  </si>
  <si>
    <r>
      <rPr>
        <b/>
        <sz val="11"/>
        <color rgb="FF000000"/>
        <rFont val="Calibri"/>
      </rPr>
      <t>Obj #1:</t>
    </r>
    <r>
      <rPr>
        <sz val="11"/>
        <color rgb="FF000000"/>
        <rFont val="Calibri"/>
      </rPr>
      <t xml:space="preserve"> A detailed inventory is established and maintained for all licensed software installed on enterprise assets.</t>
    </r>
    <r>
      <rPr>
        <sz val="11"/>
        <color rgb="FF000000"/>
        <rFont val="Calibri"/>
      </rPr>
      <t xml:space="preserve">
</t>
    </r>
    <r>
      <rPr>
        <b/>
        <sz val="11"/>
        <color rgb="FF000000"/>
        <rFont val="Calibri"/>
      </rPr>
      <t>Obj #2:</t>
    </r>
    <r>
      <rPr>
        <sz val="11"/>
        <color rgb="FF000000"/>
        <rFont val="Calibri"/>
      </rPr>
      <t xml:space="preserve"> The software inventory documents the title, publisher, initial install/use date, and business purpose for each entry; where appropriate, the Uniform Resource Locator (URL), app store(s), version(s), deployment mechanism, and decommission date.</t>
    </r>
    <r>
      <rPr>
        <sz val="11"/>
        <color rgb="FF000000"/>
        <rFont val="Calibri"/>
      </rPr>
      <t xml:space="preserve">
</t>
    </r>
    <r>
      <rPr>
        <b/>
        <sz val="11"/>
        <color rgb="FF000000"/>
        <rFont val="Calibri"/>
      </rPr>
      <t>Obj #3:</t>
    </r>
    <r>
      <rPr>
        <sz val="11"/>
        <color rgb="FF000000"/>
        <rFont val="Calibri"/>
      </rPr>
      <t xml:space="preserve"> The software inventory is reviewed and updated bi-annually, or more frequently.</t>
    </r>
  </si>
  <si>
    <t>Software</t>
  </si>
  <si>
    <t>2.2</t>
  </si>
  <si>
    <t>Ensure Authorized Software is Currently Supported</t>
  </si>
  <si>
    <t>Ensure that only currently supported software is designated as authorized in the software inventory for enterprise assets. If software is unsupported, yet necessary for the fulfillment of the enterprise's mission, document an exception detailing mitigating controls and residual risk acceptance. For any unsupported software without an exception documentation, designate as unauthorized. Review the software list to verify software support at least monthly, or more frequently.</t>
  </si>
  <si>
    <r>
      <rPr>
        <b/>
        <sz val="11"/>
        <color rgb="FF000000"/>
        <rFont val="Calibri"/>
      </rPr>
      <t>Obj #1:</t>
    </r>
    <r>
      <rPr>
        <sz val="11"/>
        <color rgb="FF000000"/>
        <rFont val="Calibri"/>
      </rPr>
      <t xml:space="preserve"> Only currently supported software is designated as authorized in the software inventory for enterprise assets.</t>
    </r>
    <r>
      <rPr>
        <sz val="11"/>
        <color rgb="FF000000"/>
        <rFont val="Calibri"/>
      </rPr>
      <t xml:space="preserve">
</t>
    </r>
    <r>
      <rPr>
        <b/>
        <sz val="11"/>
        <color rgb="FF000000"/>
        <rFont val="Calibri"/>
      </rPr>
      <t>Obj #2:</t>
    </r>
    <r>
      <rPr>
        <sz val="11"/>
        <color rgb="FF000000"/>
        <rFont val="Calibri"/>
      </rPr>
      <t xml:space="preserve"> An exception is documented, detailing mitigating controls and residual risk acceptance, for software that is unsupported, yet necessary for the fulfillment of the enterprise's mission.</t>
    </r>
    <r>
      <rPr>
        <sz val="11"/>
        <color rgb="FF000000"/>
        <rFont val="Calibri"/>
      </rPr>
      <t xml:space="preserve">
</t>
    </r>
    <r>
      <rPr>
        <b/>
        <sz val="11"/>
        <color rgb="FF000000"/>
        <rFont val="Calibri"/>
      </rPr>
      <t>Obj #3:</t>
    </r>
    <r>
      <rPr>
        <sz val="11"/>
        <color rgb="FF000000"/>
        <rFont val="Calibri"/>
      </rPr>
      <t xml:space="preserve"> Unsupported software without an exception documentation is designated as unauthorized.</t>
    </r>
    <r>
      <rPr>
        <sz val="11"/>
        <color rgb="FF000000"/>
        <rFont val="Calibri"/>
      </rPr>
      <t xml:space="preserve">
</t>
    </r>
    <r>
      <rPr>
        <b/>
        <sz val="11"/>
        <color rgb="FF000000"/>
        <rFont val="Calibri"/>
      </rPr>
      <t>Obj #4:</t>
    </r>
    <r>
      <rPr>
        <sz val="11"/>
        <color rgb="FF000000"/>
        <rFont val="Calibri"/>
      </rPr>
      <t xml:space="preserve"> The software list is reviewed at least monthly, or more frequently, to verify software support.</t>
    </r>
  </si>
  <si>
    <t>2.3</t>
  </si>
  <si>
    <t>Address Unauthorized Software</t>
  </si>
  <si>
    <t>Ensure that unauthorized software is either removed from use on enterprise assets or receives a documented exception. Review monthly, or more frequently.</t>
  </si>
  <si>
    <r>
      <rPr>
        <b/>
        <sz val="11"/>
        <color rgb="FF000000"/>
        <rFont val="Calibri"/>
      </rPr>
      <t>Obj #1:</t>
    </r>
    <r>
      <rPr>
        <sz val="11"/>
        <color rgb="FF000000"/>
        <rFont val="Calibri"/>
      </rPr>
      <t xml:space="preserve"> Unauthorized software is either removed from use on enterprise assets or receives a documented exception.</t>
    </r>
    <r>
      <rPr>
        <sz val="11"/>
        <color rgb="FF000000"/>
        <rFont val="Calibri"/>
      </rPr>
      <t xml:space="preserve">
</t>
    </r>
    <r>
      <rPr>
        <b/>
        <sz val="11"/>
        <color rgb="FF000000"/>
        <rFont val="Calibri"/>
      </rPr>
      <t>Obj #2:</t>
    </r>
    <r>
      <rPr>
        <sz val="11"/>
        <color rgb="FF000000"/>
        <rFont val="Calibri"/>
      </rPr>
      <t xml:space="preserve"> A review for unauthorized software occurs monthly, or more frequently.</t>
    </r>
  </si>
  <si>
    <t>2.4</t>
  </si>
  <si>
    <t>Utilize Automated Software Inventory Tools</t>
  </si>
  <si>
    <t>Utilize software inventory tools, when possible, throughout the enterprise to automate the discovery and documentation of installed software.</t>
  </si>
  <si>
    <r>
      <rPr>
        <b/>
        <sz val="11"/>
        <color rgb="FF000000"/>
        <rFont val="Calibri"/>
      </rPr>
      <t>Obj #1:</t>
    </r>
    <r>
      <rPr>
        <sz val="11"/>
        <color rgb="FF000000"/>
        <rFont val="Calibri"/>
      </rPr>
      <t xml:space="preserve"> Software inventory tools, when possible, are used throughout the enterprise to automate the discovery and documentation of installed software.</t>
    </r>
  </si>
  <si>
    <t>2.5</t>
  </si>
  <si>
    <t>Allowlist Authorized Software</t>
  </si>
  <si>
    <t>Use technical controls, such as application allowlisting, to ensure that only authorized software can execute or be accessed. Reassess bi-annually, or more frequently.</t>
  </si>
  <si>
    <r>
      <rPr>
        <b/>
        <sz val="11"/>
        <color rgb="FF000000"/>
        <rFont val="Calibri"/>
      </rPr>
      <t>Obj #1:</t>
    </r>
    <r>
      <rPr>
        <sz val="11"/>
        <color rgb="FF000000"/>
        <rFont val="Calibri"/>
      </rPr>
      <t xml:space="preserve"> Technical controls, such as application allowlisting, are used to ensure that only authorized software can execute or be accessed.</t>
    </r>
    <r>
      <rPr>
        <sz val="11"/>
        <color rgb="FF000000"/>
        <rFont val="Calibri"/>
      </rPr>
      <t xml:space="preserve">
</t>
    </r>
    <r>
      <rPr>
        <b/>
        <sz val="11"/>
        <color rgb="FF000000"/>
        <rFont val="Calibri"/>
      </rPr>
      <t>Obj #2:</t>
    </r>
    <r>
      <rPr>
        <sz val="11"/>
        <color rgb="FF000000"/>
        <rFont val="Calibri"/>
      </rPr>
      <t xml:space="preserve"> Reassess authorized software bi-annually, or more frequently.</t>
    </r>
  </si>
  <si>
    <t>Protect</t>
  </si>
  <si>
    <t>2.6</t>
  </si>
  <si>
    <t>Allowlist Authorized Libraries</t>
  </si>
  <si>
    <t>Use technical controls to ensure that only authorized software libraries, such as specific .dll, .ocx, and .so files, are allowed to load into a system process. Block unauthorized libraries from loading into a system process. Reassess bi-annually, or more frequently.</t>
  </si>
  <si>
    <r>
      <rPr>
        <b/>
        <sz val="11"/>
        <color rgb="FF000000"/>
        <rFont val="Calibri"/>
      </rPr>
      <t>Obj #1:</t>
    </r>
    <r>
      <rPr>
        <sz val="11"/>
        <color rgb="FF000000"/>
        <rFont val="Calibri"/>
      </rPr>
      <t xml:space="preserve"> Technical controls are used to ensure that only authorized software libraries, such as specific .dll, .ocx, and .so files, are allowed to load into a system process.</t>
    </r>
    <r>
      <rPr>
        <sz val="11"/>
        <color rgb="FF000000"/>
        <rFont val="Calibri"/>
      </rPr>
      <t xml:space="preserve">
</t>
    </r>
    <r>
      <rPr>
        <b/>
        <sz val="11"/>
        <color rgb="FF000000"/>
        <rFont val="Calibri"/>
      </rPr>
      <t>Obj #2:</t>
    </r>
    <r>
      <rPr>
        <sz val="11"/>
        <color rgb="FF000000"/>
        <rFont val="Calibri"/>
      </rPr>
      <t xml:space="preserve"> Unauthorized libraries are blocked from loading into a system process.</t>
    </r>
    <r>
      <rPr>
        <sz val="11"/>
        <color rgb="FF000000"/>
        <rFont val="Calibri"/>
      </rPr>
      <t xml:space="preserve">
</t>
    </r>
    <r>
      <rPr>
        <b/>
        <sz val="11"/>
        <color rgb="FF000000"/>
        <rFont val="Calibri"/>
      </rPr>
      <t>Obj #3:</t>
    </r>
    <r>
      <rPr>
        <sz val="11"/>
        <color rgb="FF000000"/>
        <rFont val="Calibri"/>
      </rPr>
      <t xml:space="preserve"> Authorized libraries are reassessed bi-annually, or more frequently.</t>
    </r>
  </si>
  <si>
    <t>2.7</t>
  </si>
  <si>
    <t>Allowlist Authorized Scripts</t>
  </si>
  <si>
    <t>Use technical controls, such as digital signatures and version control, to ensure that only authorized scripts, such as specific .ps1, and .py files are allowed to execute. Block unauthorized scripts from executing. Reassess bi-annually, or more frequently.</t>
  </si>
  <si>
    <r>
      <rPr>
        <b/>
        <sz val="11"/>
        <color rgb="FF000000"/>
        <rFont val="Calibri"/>
      </rPr>
      <t>Obj #1:</t>
    </r>
    <r>
      <rPr>
        <sz val="11"/>
        <color rgb="FF000000"/>
        <rFont val="Calibri"/>
      </rPr>
      <t xml:space="preserve"> Technical controls, such as digital signatures and version control, are used to ensure that only authorized scripts, such as specific .ps1, and .py files are allowed to execute.</t>
    </r>
    <r>
      <rPr>
        <sz val="11"/>
        <color rgb="FF000000"/>
        <rFont val="Calibri"/>
      </rPr>
      <t xml:space="preserve">
</t>
    </r>
    <r>
      <rPr>
        <b/>
        <sz val="11"/>
        <color rgb="FF000000"/>
        <rFont val="Calibri"/>
      </rPr>
      <t>Obj #2:</t>
    </r>
    <r>
      <rPr>
        <sz val="11"/>
        <color rgb="FF000000"/>
        <rFont val="Calibri"/>
      </rPr>
      <t xml:space="preserve"> Unauthorized scripts are blocked from executing.</t>
    </r>
    <r>
      <rPr>
        <sz val="11"/>
        <color rgb="FF000000"/>
        <rFont val="Calibri"/>
      </rPr>
      <t xml:space="preserve">
</t>
    </r>
    <r>
      <rPr>
        <b/>
        <sz val="11"/>
        <color rgb="FF000000"/>
        <rFont val="Calibri"/>
      </rPr>
      <t>Obj #3:</t>
    </r>
    <r>
      <rPr>
        <sz val="11"/>
        <color rgb="FF000000"/>
        <rFont val="Calibri"/>
      </rPr>
      <t xml:space="preserve"> Authorized scripts are reassessed bi-annually, or more frequently.</t>
    </r>
  </si>
  <si>
    <t>Data Protection</t>
  </si>
  <si>
    <t>Develop processes and technical controls to identify, classify, securely handle, retain, and dispose of data.</t>
  </si>
  <si>
    <t>3.1</t>
  </si>
  <si>
    <t>Establish and Maintain a Data Management Process</t>
  </si>
  <si>
    <t>Establish and maintain a documented data management process. In the process, address data sensitivity, data owner, handling of data, data retention limits, and disposal requirements, based on sensitivity and retention standards for the enterprise.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</si>
  <si>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management process is established and maintained.</t>
    </r>
    <r>
      <rPr>
        <sz val="11"/>
        <color rgb="FF000000"/>
        <rFont val="Calibri"/>
      </rPr>
      <t xml:space="preserve">
</t>
    </r>
    <r>
      <rPr>
        <b/>
        <sz val="11"/>
        <color rgb="FF000000"/>
        <rFont val="Calibri"/>
      </rPr>
      <t>Obj #2:</t>
    </r>
    <r>
      <rPr>
        <sz val="11"/>
        <color rgb="FF000000"/>
        <rFont val="Calibri"/>
      </rPr>
      <t xml:space="preserve"> Data sensitivity, data owner, handling of data, data retention limits, and disposal requirements, based on sensitivity and retention standards for the enterprise, are addressed within the process.</t>
    </r>
    <r>
      <rPr>
        <sz val="11"/>
        <color rgb="FF000000"/>
        <rFont val="Calibri"/>
      </rPr>
      <t xml:space="preserve">
</t>
    </r>
    <r>
      <rPr>
        <b/>
        <sz val="11"/>
        <color rgb="FF000000"/>
        <rFont val="Calibri"/>
      </rPr>
      <t>Obj #3:</t>
    </r>
    <r>
      <rPr>
        <sz val="11"/>
        <color rgb="FF000000"/>
        <rFont val="Calibri"/>
      </rPr>
      <t xml:space="preserve"> Documentation is updated and reviewed annually, or when significant enterprise changes occur that could impact this Safeguard.</t>
    </r>
  </si>
  <si>
    <t>Data</t>
  </si>
  <si>
    <t>Govern</t>
  </si>
  <si>
    <t>3.2</t>
  </si>
  <si>
    <t>Establish and Maintain a Data Inventory</t>
  </si>
  <si>
    <t>Establish and maintain a data inventory based on the enterprise's data management process. Inventory sensitive data, at a minimum. Review and update inventory annually, at a minimum, with a priority on sensitive data.</t>
  </si>
  <si>
    <r>
      <rPr>
        <b/>
        <sz val="11"/>
        <color rgb="FF000000"/>
        <rFont val="Calibri"/>
      </rPr>
      <t>Obj #1:</t>
    </r>
    <r>
      <rPr>
        <sz val="11"/>
        <color rgb="FF000000"/>
        <rFont val="Calibri"/>
      </rPr>
      <t xml:space="preserve"> A data inventory is established and maintained, based on the enterprise's data management process.</t>
    </r>
    <r>
      <rPr>
        <sz val="11"/>
        <color rgb="FF000000"/>
        <rFont val="Calibri"/>
      </rPr>
      <t xml:space="preserve">
</t>
    </r>
    <r>
      <rPr>
        <b/>
        <sz val="11"/>
        <color rgb="FF000000"/>
        <rFont val="Calibri"/>
      </rPr>
      <t>Obj #2:</t>
    </r>
    <r>
      <rPr>
        <sz val="11"/>
        <color rgb="FF000000"/>
        <rFont val="Calibri"/>
      </rPr>
      <t xml:space="preserve"> Sensitive data is inventoried, at a minimum.</t>
    </r>
    <r>
      <rPr>
        <sz val="11"/>
        <color rgb="FF000000"/>
        <rFont val="Calibri"/>
      </rPr>
      <t xml:space="preserve">
</t>
    </r>
    <r>
      <rPr>
        <b/>
        <sz val="11"/>
        <color rgb="FF000000"/>
        <rFont val="Calibri"/>
      </rPr>
      <t>Obj #3:</t>
    </r>
    <r>
      <rPr>
        <sz val="11"/>
        <color rgb="FF000000"/>
        <rFont val="Calibri"/>
      </rPr>
      <t xml:space="preserve"> Inventory is reviewed and updated annually, at a minimum, with a priority on sensitive data.</t>
    </r>
  </si>
  <si>
    <t>3.3</t>
  </si>
  <si>
    <t>Configure Data Access Control Lists</t>
  </si>
  <si>
    <t>Configure data access control lists based on a user's need to know. Apply data access control lists, also known as access permissions, to local and remote file systems, databases, and applications.</t>
  </si>
  <si>
    <r>
      <rPr>
        <b/>
        <sz val="11"/>
        <color rgb="FF000000"/>
        <rFont val="Calibri"/>
      </rPr>
      <t>Obj #1:</t>
    </r>
    <r>
      <rPr>
        <sz val="11"/>
        <color rgb="FF000000"/>
        <rFont val="Calibri"/>
      </rPr>
      <t xml:space="preserve"> Data access control lists are configured based on a user's need to know.</t>
    </r>
    <r>
      <rPr>
        <sz val="11"/>
        <color rgb="FF000000"/>
        <rFont val="Calibri"/>
      </rPr>
      <t xml:space="preserve">
</t>
    </r>
    <r>
      <rPr>
        <b/>
        <sz val="11"/>
        <color rgb="FF000000"/>
        <rFont val="Calibri"/>
      </rPr>
      <t>Obj #2:</t>
    </r>
    <r>
      <rPr>
        <sz val="11"/>
        <color rgb="FF000000"/>
        <rFont val="Calibri"/>
      </rPr>
      <t xml:space="preserve"> Data access control lists, also known as access permissions, are applied to local and remote file systems, databases, and applications.</t>
    </r>
  </si>
  <si>
    <t>3.4</t>
  </si>
  <si>
    <t>Enforce Data Retention</t>
  </si>
  <si>
    <t>Retain data according to the enterprise's documented data management process. Data retention must include both minimum and maximum timelines.</t>
  </si>
  <si>
    <r>
      <rPr>
        <b/>
        <sz val="11"/>
        <color rgb="FF000000"/>
        <rFont val="Calibri"/>
      </rPr>
      <t>Obj #1:</t>
    </r>
    <r>
      <rPr>
        <sz val="11"/>
        <color rgb="FF000000"/>
        <rFont val="Calibri"/>
      </rPr>
      <t xml:space="preserve"> Data is retained according to the enterprise's documented data management process.</t>
    </r>
    <r>
      <rPr>
        <sz val="11"/>
        <color rgb="FF000000"/>
        <rFont val="Calibri"/>
      </rPr>
      <t xml:space="preserve">
</t>
    </r>
    <r>
      <rPr>
        <b/>
        <sz val="11"/>
        <color rgb="FF000000"/>
        <rFont val="Calibri"/>
      </rPr>
      <t>Obj #2:</t>
    </r>
    <r>
      <rPr>
        <sz val="11"/>
        <color rgb="FF000000"/>
        <rFont val="Calibri"/>
      </rPr>
      <t xml:space="preserve"> Data retention includes both minimum and maximum timelines.</t>
    </r>
  </si>
  <si>
    <t>3.5</t>
  </si>
  <si>
    <t>Securely Dispose of Data</t>
  </si>
  <si>
    <t>Securely dispose of data as outlined in the enterprise's documented data management process. Ensure the disposal process and method are commensurate with the data sensitivity.</t>
  </si>
  <si>
    <r>
      <rPr>
        <b/>
        <sz val="11"/>
        <color rgb="FF000000"/>
        <rFont val="Calibri"/>
      </rPr>
      <t>Obj #1:</t>
    </r>
    <r>
      <rPr>
        <sz val="11"/>
        <color rgb="FF000000"/>
        <rFont val="Calibri"/>
      </rPr>
      <t xml:space="preserve"> Data is securely disposed of, as outlined in the enterprise's documented data management process.</t>
    </r>
    <r>
      <rPr>
        <sz val="11"/>
        <color rgb="FF000000"/>
        <rFont val="Calibri"/>
      </rPr>
      <t xml:space="preserve">
</t>
    </r>
    <r>
      <rPr>
        <b/>
        <sz val="11"/>
        <color rgb="FF000000"/>
        <rFont val="Calibri"/>
      </rPr>
      <t>Obj #2:</t>
    </r>
    <r>
      <rPr>
        <sz val="11"/>
        <color rgb="FF000000"/>
        <rFont val="Calibri"/>
      </rPr>
      <t xml:space="preserve"> The disposal process and method are commensurate with the data sensitivity.</t>
    </r>
  </si>
  <si>
    <t>3.6</t>
  </si>
  <si>
    <t>Encrypt Data on End-User Devices</t>
  </si>
  <si>
    <t>Encrypt data on end-user devices containing sensitive data. Example implementations can include: Windows BitLocker®, Apple FileVault®, Linux® dm-crypt.</t>
  </si>
  <si>
    <r>
      <rPr>
        <b/>
        <sz val="11"/>
        <color rgb="FF000000"/>
        <rFont val="Calibri"/>
      </rPr>
      <t>Obj #1:</t>
    </r>
    <r>
      <rPr>
        <sz val="11"/>
        <color rgb="FF000000"/>
        <rFont val="Calibri"/>
      </rPr>
      <t xml:space="preserve"> Data is encrypted on end-user devices containing sensitive data.</t>
    </r>
  </si>
  <si>
    <t>3.7</t>
  </si>
  <si>
    <t>Establish and Maintain a Data Classification Scheme</t>
  </si>
  <si>
    <t>Establish and maintain an overall data classification scheme for the enterprise. Enterprises may use labels, such as "Sensitive," "Confidential," and "Public," and classify their data according to those labels. Review and update the classification scheme annually, or when significant enterprise changes occur that could impact this Safeguard.</t>
  </si>
  <si>
    <r>
      <rPr>
        <b/>
        <sz val="11"/>
        <color rgb="FF000000"/>
        <rFont val="Calibri"/>
      </rPr>
      <t>Obj #1:</t>
    </r>
    <r>
      <rPr>
        <sz val="11"/>
        <color rgb="FF000000"/>
        <rFont val="Calibri"/>
      </rPr>
      <t xml:space="preserve"> An overall data classification scheme is established and maintained for the enterprise.</t>
    </r>
    <r>
      <rPr>
        <sz val="11"/>
        <color rgb="FF000000"/>
        <rFont val="Calibri"/>
      </rPr>
      <t xml:space="preserve">
</t>
    </r>
    <r>
      <rPr>
        <b/>
        <sz val="11"/>
        <color rgb="FF000000"/>
        <rFont val="Calibri"/>
      </rPr>
      <t>Obj #2:</t>
    </r>
    <r>
      <rPr>
        <sz val="11"/>
        <color rgb="FF000000"/>
        <rFont val="Calibri"/>
      </rPr>
      <t xml:space="preserve"> Enterprises use labels, such as "Sensitive," "Confidential," and "Public," and classify their data according to those labels.</t>
    </r>
    <r>
      <rPr>
        <sz val="11"/>
        <color rgb="FF000000"/>
        <rFont val="Calibri"/>
      </rPr>
      <t xml:space="preserve">
</t>
    </r>
    <r>
      <rPr>
        <b/>
        <sz val="11"/>
        <color rgb="FF000000"/>
        <rFont val="Calibri"/>
      </rPr>
      <t>Obj #3:</t>
    </r>
    <r>
      <rPr>
        <sz val="11"/>
        <color rgb="FF000000"/>
        <rFont val="Calibri"/>
      </rPr>
      <t xml:space="preserve"> The classification scheme is reviewed and updated annually, or when significant enterprise changes occur that could impact this Safeguard.</t>
    </r>
  </si>
  <si>
    <t>3.8</t>
  </si>
  <si>
    <t>Document Data Flows</t>
  </si>
  <si>
    <t>Document data flows. Data flow documentation includes service provider data flows and should be based on the enterprise's data management process. Review and update documentation annually, or when significant enterprise changes occur that could impact this Safeguard.</t>
  </si>
  <si>
    <r>
      <rPr>
        <b/>
        <sz val="11"/>
        <color rgb="FF000000"/>
        <rFont val="Calibri"/>
      </rPr>
      <t>Obj #1:</t>
    </r>
    <r>
      <rPr>
        <sz val="11"/>
        <color rgb="FF000000"/>
        <rFont val="Calibri"/>
      </rPr>
      <t xml:space="preserve"> Data flows are documented.</t>
    </r>
    <r>
      <rPr>
        <sz val="11"/>
        <color rgb="FF000000"/>
        <rFont val="Calibri"/>
      </rPr>
      <t xml:space="preserve">
</t>
    </r>
    <r>
      <rPr>
        <b/>
        <sz val="11"/>
        <color rgb="FF000000"/>
        <rFont val="Calibri"/>
      </rPr>
      <t>Obj #2:</t>
    </r>
    <r>
      <rPr>
        <sz val="11"/>
        <color rgb="FF000000"/>
        <rFont val="Calibri"/>
      </rPr>
      <t xml:space="preserve"> Data flow documentation includes service provider data flows and is based on the enterprise's data management process.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</si>
  <si>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3.9</t>
  </si>
  <si>
    <t>Encrypt Data on Removable Media</t>
  </si>
  <si>
    <t>Encrypt data on removable media.</t>
  </si>
  <si>
    <r>
      <rPr>
        <b/>
        <sz val="11"/>
        <color rgb="FF000000"/>
        <rFont val="Calibri"/>
      </rPr>
      <t>Obj #1:</t>
    </r>
    <r>
      <rPr>
        <sz val="11"/>
        <color rgb="FF000000"/>
        <rFont val="Calibri"/>
      </rPr>
      <t xml:space="preserve"> Data on removable media is encrypted.</t>
    </r>
  </si>
  <si>
    <t>3.10</t>
  </si>
  <si>
    <t>Encrypt Sensitive Data in Transit</t>
  </si>
  <si>
    <t>Encrypt sensitive data in transit. Example implementations can include: Transport Layer Security (TLS) and Open Secure Shell (OpenSSH).</t>
  </si>
  <si>
    <r>
      <rPr>
        <b/>
        <sz val="11"/>
        <color rgb="FF000000"/>
        <rFont val="Calibri"/>
      </rPr>
      <t>Obj #1:</t>
    </r>
    <r>
      <rPr>
        <sz val="11"/>
        <color rgb="FF000000"/>
        <rFont val="Calibri"/>
      </rPr>
      <t xml:space="preserve"> Sensitive data in transit is encrypted.</t>
    </r>
  </si>
  <si>
    <t>3.11</t>
  </si>
  <si>
    <t>Encrypt Sensitive Data at Rest</t>
  </si>
  <si>
    <t>Encrypt sensitive data at rest on servers, applications, and databases. Storage-layer encryption, also known as server-side encryption, meets the minimum requirement of this Safeguard. Additional encryption methods may include application-layer encryption, also known as client-side encryption, where access to the data storage device(s) does not permit access to the plain-text data.</t>
  </si>
  <si>
    <r>
      <rPr>
        <b/>
        <sz val="11"/>
        <color rgb="FF000000"/>
        <rFont val="Calibri"/>
      </rPr>
      <t>Obj #1:</t>
    </r>
    <r>
      <rPr>
        <sz val="11"/>
        <color rgb="FF000000"/>
        <rFont val="Calibri"/>
      </rPr>
      <t xml:space="preserve"> Sensitive data at rest is encrypted on servers, applications, and databases.</t>
    </r>
  </si>
  <si>
    <t>3.12</t>
  </si>
  <si>
    <t>Segment Data Processing and Storage Based on Sensitivity</t>
  </si>
  <si>
    <t>Segment data processing and storage based on the sensitivity of the data. Do not process sensitive data on enterprise assets intended for lower sensitivity data.</t>
  </si>
  <si>
    <r>
      <rPr>
        <b/>
        <sz val="11"/>
        <color rgb="FF000000"/>
        <rFont val="Calibri"/>
      </rPr>
      <t>Obj #1:</t>
    </r>
    <r>
      <rPr>
        <sz val="11"/>
        <color rgb="FF000000"/>
        <rFont val="Calibri"/>
      </rPr>
      <t xml:space="preserve"> Data processing and storage is segmented based on the sensitivity of the data.</t>
    </r>
    <r>
      <rPr>
        <sz val="11"/>
        <color rgb="FF000000"/>
        <rFont val="Calibri"/>
      </rPr>
      <t xml:space="preserve">
</t>
    </r>
    <r>
      <rPr>
        <b/>
        <sz val="11"/>
        <color rgb="FF000000"/>
        <rFont val="Calibri"/>
      </rPr>
      <t>Obj #2:</t>
    </r>
    <r>
      <rPr>
        <sz val="11"/>
        <color rgb="FF000000"/>
        <rFont val="Calibri"/>
      </rPr>
      <t xml:space="preserve"> Sensitive data is not processed on enterprise assets intended for lower sensitivity data.</t>
    </r>
  </si>
  <si>
    <t>3.13</t>
  </si>
  <si>
    <t>Deploy a Data Loss Prevention Solution</t>
  </si>
  <si>
    <t>Implement an automated tool, such as a host-based Data Loss Prevention (DLP) tool to identify all sensitive data stored, processed, or transmitted through enterprise assets, including those located onsite or at a remote service provider, and update the enterprise's data inventory.</t>
  </si>
  <si>
    <r>
      <rPr>
        <b/>
        <sz val="11"/>
        <color rgb="FF000000"/>
        <rFont val="Calibri"/>
      </rPr>
      <t>Obj #1:</t>
    </r>
    <r>
      <rPr>
        <sz val="11"/>
        <color rgb="FF000000"/>
        <rFont val="Calibri"/>
      </rPr>
      <t xml:space="preserve"> An automated tool, such as a host-based Data Loss Prevention (DLP) tool, is implemented.</t>
    </r>
    <r>
      <rPr>
        <sz val="11"/>
        <color rgb="FF000000"/>
        <rFont val="Calibri"/>
      </rPr>
      <t xml:space="preserve">
</t>
    </r>
    <r>
      <rPr>
        <b/>
        <sz val="11"/>
        <color rgb="FF000000"/>
        <rFont val="Calibri"/>
      </rPr>
      <t>Obj #2:</t>
    </r>
    <r>
      <rPr>
        <sz val="11"/>
        <color rgb="FF000000"/>
        <rFont val="Calibri"/>
      </rPr>
      <t xml:space="preserve"> The data loss prevention solution identifies all sensitive data stored, processed, or transmitted through enterprise assets, including those located onsite or at a remote service provider.</t>
    </r>
    <r>
      <rPr>
        <sz val="11"/>
        <color rgb="FF000000"/>
        <rFont val="Calibri"/>
      </rPr>
      <t xml:space="preserve">
</t>
    </r>
    <r>
      <rPr>
        <b/>
        <sz val="11"/>
        <color rgb="FF000000"/>
        <rFont val="Calibri"/>
      </rPr>
      <t>Obj #3:</t>
    </r>
    <r>
      <rPr>
        <sz val="11"/>
        <color rgb="FF000000"/>
        <rFont val="Calibri"/>
      </rPr>
      <t xml:space="preserve"> As a result, the enterprise's data inventory is updated.</t>
    </r>
  </si>
  <si>
    <t>3.14</t>
  </si>
  <si>
    <t>Log Sensitive Data Access</t>
  </si>
  <si>
    <t>Log sensitive data access, including modification and disposal.</t>
  </si>
  <si>
    <r>
      <rPr>
        <b/>
        <sz val="11"/>
        <color rgb="FF000000"/>
        <rFont val="Calibri"/>
      </rPr>
      <t>Obj #1:</t>
    </r>
    <r>
      <rPr>
        <sz val="11"/>
        <color rgb="FF000000"/>
        <rFont val="Calibri"/>
      </rPr>
      <t xml:space="preserve"> Sensitive data access is logged, including modification and disposal.</t>
    </r>
  </si>
  <si>
    <t>Secure Configuration of Enterprise Assets and Software</t>
  </si>
  <si>
    <t>Establish and maintain the secure configuration of enterprise assets (end-user devices, including portable and mobile; network devices; non-computing/IoT devices; and servers) and software (operating systems and applications).</t>
  </si>
  <si>
    <t>4.1</t>
  </si>
  <si>
    <t>Establish and Maintain a Secure Configuration Process</t>
  </si>
  <si>
    <t>Establish and maintain a documented secure configuration process for enterprise assets (end-user devices, including portable and mobile, non-computing/IoT devices, and servers) and software (operating systems and applications).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</si>
  <si>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enterprise assets (end-user devices, including portable and mobile, non-computing/IoT devices, and servers) and software (operating systems and applications).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</si>
  <si>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Documentation</t>
  </si>
  <si>
    <t>4.2</t>
  </si>
  <si>
    <t>Establish and Maintain a Secure Configuration Process for Network Infrastructure</t>
  </si>
  <si>
    <t>Establish and maintain a documented secure configuration process for network devices.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</si>
  <si>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network devices.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</si>
  <si>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4.3</t>
  </si>
  <si>
    <t>Configure Automatic Session Locking on Enterprise Assets</t>
  </si>
  <si>
    <t>Configure automatic session locking on enterprise assets after a defined period of inactivity. For general purpose operating systems, the period must not exceed 15 minutes. For mobile end-user devices, the period must not exceed 2 minutes.</t>
  </si>
  <si>
    <r>
      <rPr>
        <b/>
        <sz val="11"/>
        <color rgb="FF000000"/>
        <rFont val="Calibri"/>
      </rPr>
      <t>Obj #1:</t>
    </r>
    <r>
      <rPr>
        <sz val="11"/>
        <color rgb="FF000000"/>
        <rFont val="Calibri"/>
      </rPr>
      <t xml:space="preserve"> Automatic session locking is configured on enterprise assets after a defined period of inactivity.</t>
    </r>
    <r>
      <rPr>
        <sz val="11"/>
        <color rgb="FF000000"/>
        <rFont val="Calibri"/>
      </rPr>
      <t xml:space="preserve">
</t>
    </r>
    <r>
      <rPr>
        <b/>
        <sz val="11"/>
        <color rgb="FF000000"/>
        <rFont val="Calibri"/>
      </rPr>
      <t>Obj #2:</t>
    </r>
    <r>
      <rPr>
        <sz val="11"/>
        <color rgb="FF000000"/>
        <rFont val="Calibri"/>
      </rPr>
      <t xml:space="preserve"> For general purpose operating systems, the period does not exceed 15 minutes.</t>
    </r>
    <r>
      <rPr>
        <sz val="11"/>
        <color rgb="FF000000"/>
        <rFont val="Calibri"/>
      </rPr>
      <t xml:space="preserve">
</t>
    </r>
    <r>
      <rPr>
        <b/>
        <sz val="11"/>
        <color rgb="FF000000"/>
        <rFont val="Calibri"/>
      </rPr>
      <t>Obj #3:</t>
    </r>
    <r>
      <rPr>
        <sz val="11"/>
        <color rgb="FF000000"/>
        <rFont val="Calibri"/>
      </rPr>
      <t xml:space="preserve"> For mobile end-user devices, the period does not exceed two (2) minutes.</t>
    </r>
  </si>
  <si>
    <t>4.4</t>
  </si>
  <si>
    <t>Implement and Manage a Firewall on Servers</t>
  </si>
  <si>
    <t>Implement and manage a firewall on servers, where supported. Example implementations include a virtual firewall, operating system firewall, or a third-party firewall agent.</t>
  </si>
  <si>
    <r>
      <rPr>
        <b/>
        <sz val="11"/>
        <color rgb="FF000000"/>
        <rFont val="Calibri"/>
      </rPr>
      <t>Obj #1:</t>
    </r>
    <r>
      <rPr>
        <sz val="11"/>
        <color rgb="FF000000"/>
        <rFont val="Calibri"/>
      </rPr>
      <t xml:space="preserve"> A firewall is implemented and managed on servers, where supported.</t>
    </r>
  </si>
  <si>
    <t>4.5</t>
  </si>
  <si>
    <t>Implement and Manage a Firewall on End-User Devices</t>
  </si>
  <si>
    <t>Implement and manage a host-based firewall or port-filtering tool on end-user devices, with a default-deny rule that drops all traffic except those services and ports that are explicitly allowed.</t>
  </si>
  <si>
    <r>
      <rPr>
        <b/>
        <sz val="11"/>
        <color rgb="FF000000"/>
        <rFont val="Calibri"/>
      </rPr>
      <t>Obj #1:</t>
    </r>
    <r>
      <rPr>
        <sz val="11"/>
        <color rgb="FF000000"/>
        <rFont val="Calibri"/>
      </rPr>
      <t xml:space="preserve"> A host-based firewall or port-filtering tool is implemented and managed on end-user devices.</t>
    </r>
    <r>
      <rPr>
        <sz val="11"/>
        <color rgb="FF000000"/>
        <rFont val="Calibri"/>
      </rPr>
      <t xml:space="preserve">
</t>
    </r>
    <r>
      <rPr>
        <b/>
        <sz val="11"/>
        <color rgb="FF000000"/>
        <rFont val="Calibri"/>
      </rPr>
      <t>Obj #2:</t>
    </r>
    <r>
      <rPr>
        <sz val="11"/>
        <color rgb="FF000000"/>
        <rFont val="Calibri"/>
      </rPr>
      <t xml:space="preserve"> A default-deny rule is in place that drops all traffic except those services and ports that are explicitly allowed.</t>
    </r>
  </si>
  <si>
    <t>4.6</t>
  </si>
  <si>
    <t>Securely Manage Enterprise Assets and Software</t>
  </si>
  <si>
    <t>Securely manage enterprise assets and software. Example implementations include managing configuration through version-controlled Infrastructure-as-Code (IaC) and accessing administrative interfaces over secure network protocols, such as Secure Shell (SSH) and Hypertext Transfer Protocol Secure (HTTPS). Do not use insecure management protocols, such as Telnet (Teletype Network) and HTTP, unless operationally essential.</t>
  </si>
  <si>
    <r>
      <rPr>
        <b/>
        <sz val="11"/>
        <color rgb="FF000000"/>
        <rFont val="Calibri"/>
      </rPr>
      <t>Obj #1:</t>
    </r>
    <r>
      <rPr>
        <sz val="11"/>
        <color rgb="FF000000"/>
        <rFont val="Calibri"/>
      </rPr>
      <t xml:space="preserve"> Enterprise assets and software are securely managed.</t>
    </r>
    <r>
      <rPr>
        <sz val="11"/>
        <color rgb="FF000000"/>
        <rFont val="Calibri"/>
      </rPr>
      <t xml:space="preserve">
</t>
    </r>
    <r>
      <rPr>
        <b/>
        <sz val="11"/>
        <color rgb="FF000000"/>
        <rFont val="Calibri"/>
      </rPr>
      <t>Obj #2:</t>
    </r>
    <r>
      <rPr>
        <sz val="11"/>
        <color rgb="FF000000"/>
        <rFont val="Calibri"/>
      </rPr>
      <t xml:space="preserve"> Insecure management protocols are not used, such as Telnet (Teletype Network) and HTTP, unless operationally essential.</t>
    </r>
  </si>
  <si>
    <t>4.7</t>
  </si>
  <si>
    <t>Manage Default Accounts on Enterprise Assets and Software</t>
  </si>
  <si>
    <t>Manage default accounts on enterprise assets and software, such as root, administrator, and other pre-configured vendor accounts. Example implementations can include: disabling default accounts or making them unusable.</t>
  </si>
  <si>
    <r>
      <rPr>
        <b/>
        <sz val="11"/>
        <color rgb="FF000000"/>
        <rFont val="Calibri"/>
      </rPr>
      <t>Obj #1:</t>
    </r>
    <r>
      <rPr>
        <sz val="11"/>
        <color rgb="FF000000"/>
        <rFont val="Calibri"/>
      </rPr>
      <t xml:space="preserve"> Default accounts are managed on enterprise assets and software, such as root, administrator, and other pre-configured vendor accounts.</t>
    </r>
  </si>
  <si>
    <t>Users</t>
  </si>
  <si>
    <t>4.8</t>
  </si>
  <si>
    <t>Uninstall or Disable Unnecessary Services on Enterprise Assets and Software</t>
  </si>
  <si>
    <t>Uninstall or disable unnecessary services on enterprise assets and software, such as an unused file sharing service, web application module, or service function.</t>
  </si>
  <si>
    <r>
      <rPr>
        <b/>
        <sz val="11"/>
        <color rgb="FF000000"/>
        <rFont val="Calibri"/>
      </rPr>
      <t>Obj #1:</t>
    </r>
    <r>
      <rPr>
        <sz val="11"/>
        <color rgb="FF000000"/>
        <rFont val="Calibri"/>
      </rPr>
      <t xml:space="preserve"> Unnecessary services are uninstalled or disabled on enterprise assets and software.</t>
    </r>
  </si>
  <si>
    <t>4.9</t>
  </si>
  <si>
    <t>Configure Trusted DNS Servers on Enterprise Assets</t>
  </si>
  <si>
    <t>Configure trusted DNS servers on network infrastructure. Example implementations include configuring network devices to use enterprise-controlled DNS servers and/or reputable externally accessible DNS servers.</t>
  </si>
  <si>
    <r>
      <rPr>
        <b/>
        <sz val="11"/>
        <color rgb="FF000000"/>
        <rFont val="Calibri"/>
      </rPr>
      <t>Obj #1:</t>
    </r>
    <r>
      <rPr>
        <sz val="11"/>
        <color rgb="FF000000"/>
        <rFont val="Calibri"/>
      </rPr>
      <t xml:space="preserve"> Trusted DNS servers are configured on network infrastructure.</t>
    </r>
  </si>
  <si>
    <t>4.10</t>
  </si>
  <si>
    <t>Enforce Automatic Device Lockout on Portable End-User Devices</t>
  </si>
  <si>
    <t>Enforce automatic device lockout following a predetermined threshold of local failed authentication attempts on portable end-user devices, where supported. For laptops, do not allow more than 20 failed authentication attempts; for tablets and smartphones, no more than 10 failed authentication attempts. Example implementations include Microsoft® InTune Device Lock and Apple® Configuration Profile maxFailedAttempts.</t>
  </si>
  <si>
    <r>
      <rPr>
        <b/>
        <sz val="11"/>
        <color rgb="FF000000"/>
        <rFont val="Calibri"/>
      </rPr>
      <t>Obj #1:</t>
    </r>
    <r>
      <rPr>
        <sz val="11"/>
        <color rgb="FF000000"/>
        <rFont val="Calibri"/>
      </rPr>
      <t xml:space="preserve"> Automatic device lockout is enforced following a predetermined threshold of local failed authentication attempts on portable end-user devices, where supported.</t>
    </r>
    <r>
      <rPr>
        <sz val="11"/>
        <color rgb="FF000000"/>
        <rFont val="Calibri"/>
      </rPr>
      <t xml:space="preserve">
</t>
    </r>
    <r>
      <rPr>
        <b/>
        <sz val="11"/>
        <color rgb="FF000000"/>
        <rFont val="Calibri"/>
      </rPr>
      <t>Obj #2:</t>
    </r>
    <r>
      <rPr>
        <sz val="11"/>
        <color rgb="FF000000"/>
        <rFont val="Calibri"/>
      </rPr>
      <t xml:space="preserve"> For laptops, no more than 20 failed authentication attempts are allowed.</t>
    </r>
    <r>
      <rPr>
        <sz val="11"/>
        <color rgb="FF000000"/>
        <rFont val="Calibri"/>
      </rPr>
      <t xml:space="preserve">
</t>
    </r>
    <r>
      <rPr>
        <b/>
        <sz val="11"/>
        <color rgb="FF000000"/>
        <rFont val="Calibri"/>
      </rPr>
      <t>Obj #3:</t>
    </r>
    <r>
      <rPr>
        <sz val="11"/>
        <color rgb="FF000000"/>
        <rFont val="Calibri"/>
      </rPr>
      <t xml:space="preserve"> For tablets and smartphones, no more than 10 failed authentication attempts are allowed.</t>
    </r>
  </si>
  <si>
    <t>4.11</t>
  </si>
  <si>
    <t>Enforce Remote Wipe Capability on Portable End-User Devices</t>
  </si>
  <si>
    <t>Remotely wipe enterprise data from enterprise-owned portable end-user devices when deemed appropriate such as lost or stolen devices, or when an individual no longer supports the enterprise.</t>
  </si>
  <si>
    <r>
      <rPr>
        <b/>
        <sz val="11"/>
        <color rgb="FF000000"/>
        <rFont val="Calibri"/>
      </rPr>
      <t>Obj #1:</t>
    </r>
    <r>
      <rPr>
        <sz val="11"/>
        <color rgb="FF000000"/>
        <rFont val="Calibri"/>
      </rPr>
      <t xml:space="preserve"> Enterprise data is wiped from enterprise-owned portable end-user devices when deemed appropriate.</t>
    </r>
  </si>
  <si>
    <t>4.12</t>
  </si>
  <si>
    <t>Separate Enterprise Workspaces on Mobile End-User Devices</t>
  </si>
  <si>
    <t>Ensure separate enterprise workspaces are used on mobile end-user devices, where supported. Example implementations include using an Apple® Configuration Profile or Android™ Work Profile to separate enterprise applications and data from personal applications and data.</t>
  </si>
  <si>
    <r>
      <rPr>
        <b/>
        <sz val="11"/>
        <color rgb="FF000000"/>
        <rFont val="Calibri"/>
      </rPr>
      <t>Obj #1:</t>
    </r>
    <r>
      <rPr>
        <sz val="11"/>
        <color rgb="FF000000"/>
        <rFont val="Calibri"/>
      </rPr>
      <t xml:space="preserve"> Separate enterprise workspaces are used on mobile end-user devices, where supported.</t>
    </r>
  </si>
  <si>
    <t>Account Management</t>
  </si>
  <si>
    <t>Use processes and tools to assign and manage authorization to credentials for user accounts, including administrator accounts, as well as service accounts, to enterprise assets and software.</t>
  </si>
  <si>
    <t>5.1</t>
  </si>
  <si>
    <t>Establish and Maintain an Inventory of Accounts</t>
  </si>
  <si>
    <t>Establish and maintain an inventory of all accounts managed in the enterprise. The inventory must at a minimum include user, administrator, and service accounts. The inventory, at a minimum, should contain the person's name, username, start/stop dates, and department. Validate that all active accounts are authorized, on a recurring schedule at a minimum quarterly, or more frequently.</t>
  </si>
  <si>
    <r>
      <rPr>
        <b/>
        <sz val="11"/>
        <color rgb="FF000000"/>
        <rFont val="Calibri"/>
      </rPr>
      <t>Obj #1:</t>
    </r>
    <r>
      <rPr>
        <sz val="11"/>
        <color rgb="FF000000"/>
        <rFont val="Calibri"/>
      </rPr>
      <t xml:space="preserve"> An inventory of all accounts managed in the enterprise is established and maintained.</t>
    </r>
    <r>
      <rPr>
        <sz val="11"/>
        <color rgb="FF000000"/>
        <rFont val="Calibri"/>
      </rPr>
      <t xml:space="preserve">
</t>
    </r>
    <r>
      <rPr>
        <b/>
        <sz val="11"/>
        <color rgb="FF000000"/>
        <rFont val="Calibri"/>
      </rPr>
      <t>Obj #2:</t>
    </r>
    <r>
      <rPr>
        <sz val="11"/>
        <color rgb="FF000000"/>
        <rFont val="Calibri"/>
      </rPr>
      <t xml:space="preserve"> The inventory includes, at a minimum, user, administrator accounts, and service accounts.</t>
    </r>
    <r>
      <rPr>
        <sz val="11"/>
        <color rgb="FF000000"/>
        <rFont val="Calibri"/>
      </rPr>
      <t xml:space="preserve">
</t>
    </r>
    <r>
      <rPr>
        <b/>
        <sz val="11"/>
        <color rgb="FF000000"/>
        <rFont val="Calibri"/>
      </rPr>
      <t>Obj #3:</t>
    </r>
    <r>
      <rPr>
        <sz val="11"/>
        <color rgb="FF000000"/>
        <rFont val="Calibri"/>
      </rPr>
      <t xml:space="preserve"> The inventory, at a minimum, contains the person's name, username, start/stop dates, and department.</t>
    </r>
    <r>
      <rPr>
        <sz val="11"/>
        <color rgb="FF000000"/>
        <rFont val="Calibri"/>
      </rPr>
      <t xml:space="preserve">
</t>
    </r>
    <r>
      <rPr>
        <b/>
        <sz val="11"/>
        <color rgb="FF000000"/>
        <rFont val="Calibri"/>
      </rPr>
      <t>Obj #4:</t>
    </r>
    <r>
      <rPr>
        <sz val="11"/>
        <color rgb="FF000000"/>
        <rFont val="Calibri"/>
      </rPr>
      <t xml:space="preserve"> All active accounts are validated and authorized, on a recurring schedule, at a minimum, quarterly, or more frequently.</t>
    </r>
  </si>
  <si>
    <t>5.2</t>
  </si>
  <si>
    <t>Use Unique Passwords</t>
  </si>
  <si>
    <t>Use unique passwords for all enterprise assets. Best practice implementation includes, at a minimum, an 8-character password for accounts using Multi-Factor Authentication (MFA) and a 14-character password for accounts not using MFA.</t>
  </si>
  <si>
    <r>
      <rPr>
        <b/>
        <sz val="11"/>
        <color rgb="FF000000"/>
        <rFont val="Calibri"/>
      </rPr>
      <t>Obj #1:</t>
    </r>
    <r>
      <rPr>
        <sz val="11"/>
        <color rgb="FF000000"/>
        <rFont val="Calibri"/>
      </rPr>
      <t xml:space="preserve"> Unique passwords are used for all enterprise assets.</t>
    </r>
  </si>
  <si>
    <t>5.3</t>
  </si>
  <si>
    <t>Disable Dormant Accounts</t>
  </si>
  <si>
    <t>Delete or disable any dormant accounts after a period of 45 days of inactivity, where supported.</t>
  </si>
  <si>
    <r>
      <rPr>
        <b/>
        <sz val="11"/>
        <color rgb="FF000000"/>
        <rFont val="Calibri"/>
      </rPr>
      <t>Obj #1:</t>
    </r>
    <r>
      <rPr>
        <sz val="11"/>
        <color rgb="FF000000"/>
        <rFont val="Calibri"/>
      </rPr>
      <t xml:space="preserve"> Dormant accounts are deleted or disabled after a period of 45 days of inactivity, where supported.</t>
    </r>
  </si>
  <si>
    <t>5.4</t>
  </si>
  <si>
    <t>Restrict Administrator Privileges to Dedicated Administrator Accounts</t>
  </si>
  <si>
    <t>Restrict administrator privileges to dedicated administrator accounts on enterprise assets. Conduct general computing activities, such as internet browsing, email, and productivity suite use, from the user's primary, non-privileged account.</t>
  </si>
  <si>
    <r>
      <rPr>
        <b/>
        <sz val="11"/>
        <color rgb="FF000000"/>
        <rFont val="Calibri"/>
      </rPr>
      <t>Obj #1:</t>
    </r>
    <r>
      <rPr>
        <sz val="11"/>
        <color rgb="FF000000"/>
        <rFont val="Calibri"/>
      </rPr>
      <t xml:space="preserve"> Administrator privileges are restricted to dedicated administrator accounts on enterprise assets.</t>
    </r>
    <r>
      <rPr>
        <sz val="11"/>
        <color rgb="FF000000"/>
        <rFont val="Calibri"/>
      </rPr>
      <t xml:space="preserve">
</t>
    </r>
    <r>
      <rPr>
        <b/>
        <sz val="11"/>
        <color rgb="FF000000"/>
        <rFont val="Calibri"/>
      </rPr>
      <t>Obj #2:</t>
    </r>
    <r>
      <rPr>
        <sz val="11"/>
        <color rgb="FF000000"/>
        <rFont val="Calibri"/>
      </rPr>
      <t xml:space="preserve"> General computing activities, such as internet browsing, email, and productivity suite use, are conducted from the user's primary, non-privileged account.</t>
    </r>
  </si>
  <si>
    <t>5.5</t>
  </si>
  <si>
    <t>Establish and Maintain an Inventory of Service Accounts</t>
  </si>
  <si>
    <t>Establish and maintain an inventory of service accounts. The inventory, at a minimum, must contain department owner, review date, and purpose. Perform service account reviews to validate that all active accounts are authorized, on a recurring schedule at a minimum quarterly, or more frequently.</t>
  </si>
  <si>
    <r>
      <rPr>
        <b/>
        <sz val="11"/>
        <color rgb="FF000000"/>
        <rFont val="Calibri"/>
      </rPr>
      <t>Obj #1:</t>
    </r>
    <r>
      <rPr>
        <sz val="11"/>
        <color rgb="FF000000"/>
        <rFont val="Calibri"/>
      </rPr>
      <t xml:space="preserve"> An inventory of service accounts is established and maintained.</t>
    </r>
    <r>
      <rPr>
        <sz val="11"/>
        <color rgb="FF000000"/>
        <rFont val="Calibri"/>
      </rPr>
      <t xml:space="preserve">
</t>
    </r>
    <r>
      <rPr>
        <b/>
        <sz val="11"/>
        <color rgb="FF000000"/>
        <rFont val="Calibri"/>
      </rPr>
      <t>Obj #2:</t>
    </r>
    <r>
      <rPr>
        <sz val="11"/>
        <color rgb="FF000000"/>
        <rFont val="Calibri"/>
      </rPr>
      <t xml:space="preserve"> The inventory, at a minimum, contains department owner, review date, and purpose.</t>
    </r>
    <r>
      <rPr>
        <sz val="11"/>
        <color rgb="FF000000"/>
        <rFont val="Calibri"/>
      </rPr>
      <t xml:space="preserve">
</t>
    </r>
    <r>
      <rPr>
        <b/>
        <sz val="11"/>
        <color rgb="FF000000"/>
        <rFont val="Calibri"/>
      </rPr>
      <t>Obj #3:</t>
    </r>
    <r>
      <rPr>
        <sz val="11"/>
        <color rgb="FF000000"/>
        <rFont val="Calibri"/>
      </rPr>
      <t xml:space="preserve"> Service account reviews, to validate that all active accounts are authorized, are performed on a recurring schedule at a minimum, quarterly, or more frequently.</t>
    </r>
  </si>
  <si>
    <t>5.6</t>
  </si>
  <si>
    <t>Centralize Account Management</t>
  </si>
  <si>
    <t>Centralize account management through a directory or identity service.</t>
  </si>
  <si>
    <r>
      <rPr>
        <b/>
        <sz val="11"/>
        <color rgb="FF000000"/>
        <rFont val="Calibri"/>
      </rPr>
      <t>Obj #1:</t>
    </r>
    <r>
      <rPr>
        <sz val="11"/>
        <color rgb="FF000000"/>
        <rFont val="Calibri"/>
      </rPr>
      <t xml:space="preserve"> Account management is centralized through a directory or identity service.</t>
    </r>
  </si>
  <si>
    <t>Access Control Management</t>
  </si>
  <si>
    <t>Use processes and tools to create, assign, manage, and revoke access credentials and privileges for user, administrator, and service accounts for enterprise assets and software.</t>
  </si>
  <si>
    <t>6.1</t>
  </si>
  <si>
    <t>Establish an Access Granting Process</t>
  </si>
  <si>
    <t>Establish and follow a documented process, preferably automated, for granting access to enterprise assets upon new hire or role change of a user.</t>
  </si>
  <si>
    <r>
      <rPr>
        <b/>
        <sz val="11"/>
        <color rgb="FF000000"/>
        <rFont val="Calibri"/>
      </rPr>
      <t>Obj #1:</t>
    </r>
    <r>
      <rPr>
        <sz val="11"/>
        <color rgb="FF000000"/>
        <rFont val="Calibri"/>
      </rPr>
      <t xml:space="preserve"> A documented process, preferably automated, is established and followed, for granting access to enterprise assets upon new hire or role change of a user.</t>
    </r>
  </si>
  <si>
    <t>6.2</t>
  </si>
  <si>
    <t>Establish an Access Revoking Process</t>
  </si>
  <si>
    <t>Establish and follow a process, preferably automated, for revoking access to enterprise assets, through disabling accounts immediately upon termination, rights revocation, or role change of a user. Disabling accounts, instead of deleting accounts, may be necessary to preserve audit trails.</t>
  </si>
  <si>
    <r>
      <rPr>
        <b/>
        <sz val="11"/>
        <color rgb="FF000000"/>
        <rFont val="Calibri"/>
      </rPr>
      <t>Obj #1:</t>
    </r>
    <r>
      <rPr>
        <sz val="11"/>
        <color rgb="FF000000"/>
        <rFont val="Calibri"/>
      </rPr>
      <t xml:space="preserve"> A process, preferably automated, is established and followed for revoking access to enterprise assets, through disabling accounts immediately upon termination, rights revocation, or role change of a user.</t>
    </r>
    <r>
      <rPr>
        <sz val="11"/>
        <color rgb="FF000000"/>
        <rFont val="Calibri"/>
      </rPr>
      <t xml:space="preserve">
</t>
    </r>
    <r>
      <rPr>
        <b/>
        <sz val="11"/>
        <color rgb="FF000000"/>
        <rFont val="Calibri"/>
      </rPr>
      <t>Obj #2:</t>
    </r>
    <r>
      <rPr>
        <sz val="11"/>
        <color rgb="FF000000"/>
        <rFont val="Calibri"/>
      </rPr>
      <t xml:space="preserve"> Accounts are disabled, instead of deleted, if needed, to preserve audit trails.</t>
    </r>
  </si>
  <si>
    <t>6.3</t>
  </si>
  <si>
    <t>Require MFA for Externally-Exposed Applications</t>
  </si>
  <si>
    <t>Require all externally-exposed enterprise or third-party applications to enforce MFA, where supported. Enforcing MFA through a directory service or SSO provider is a satisfactory implementation of this Safeguard.</t>
  </si>
  <si>
    <r>
      <rPr>
        <b/>
        <sz val="11"/>
        <color rgb="FF000000"/>
        <rFont val="Calibri"/>
      </rPr>
      <t>Obj #1:</t>
    </r>
    <r>
      <rPr>
        <sz val="11"/>
        <color rgb="FF000000"/>
        <rFont val="Calibri"/>
      </rPr>
      <t xml:space="preserve"> All externally-exposed enterprise or third-party applications enforce MFA, where supported.</t>
    </r>
  </si>
  <si>
    <t>6.4</t>
  </si>
  <si>
    <t>Require MFA for Remote Network Access</t>
  </si>
  <si>
    <t>Require MFA for remote network access.</t>
  </si>
  <si>
    <r>
      <rPr>
        <b/>
        <sz val="11"/>
        <color rgb="FF000000"/>
        <rFont val="Calibri"/>
      </rPr>
      <t>Obj #1:</t>
    </r>
    <r>
      <rPr>
        <sz val="11"/>
        <color rgb="FF000000"/>
        <rFont val="Calibri"/>
      </rPr>
      <t xml:space="preserve"> MFA is required for remote network access.</t>
    </r>
  </si>
  <si>
    <t>6.5</t>
  </si>
  <si>
    <t>Require MFA for Administrative Access</t>
  </si>
  <si>
    <t>Require MFA for all administrative access accounts, where supported, on all enterprise assets, whether managed on-site or through a service provider.</t>
  </si>
  <si>
    <r>
      <rPr>
        <b/>
        <sz val="11"/>
        <color rgb="FF000000"/>
        <rFont val="Calibri"/>
      </rPr>
      <t>Obj #1:</t>
    </r>
    <r>
      <rPr>
        <sz val="11"/>
        <color rgb="FF000000"/>
        <rFont val="Calibri"/>
      </rPr>
      <t xml:space="preserve"> MFA is required for all administrative access accounts, where supported, on all enterprise assets, whether managed on-site or through a service provider.</t>
    </r>
  </si>
  <si>
    <t>6.6</t>
  </si>
  <si>
    <t>Establish and Maintain an Inventory of Authentication and Authorization Systems</t>
  </si>
  <si>
    <t>Establish and maintain an inventory of the enterprise's authentication and authorization systems, including those hosted on-site or at a remote service provider. Review and update the inventory, at a minimum, annually, or more frequently.</t>
  </si>
  <si>
    <r>
      <rPr>
        <b/>
        <sz val="11"/>
        <color rgb="FF000000"/>
        <rFont val="Calibri"/>
      </rPr>
      <t>Obj #1:</t>
    </r>
    <r>
      <rPr>
        <sz val="11"/>
        <color rgb="FF000000"/>
        <rFont val="Calibri"/>
      </rPr>
      <t xml:space="preserve"> An inventory of the enterprise's authentication and authorization systems is established and maintained, including those hosted on-site or at a remote service provider.</t>
    </r>
    <r>
      <rPr>
        <sz val="11"/>
        <color rgb="FF000000"/>
        <rFont val="Calibri"/>
      </rPr>
      <t xml:space="preserve">
</t>
    </r>
    <r>
      <rPr>
        <b/>
        <sz val="11"/>
        <color rgb="FF000000"/>
        <rFont val="Calibri"/>
      </rPr>
      <t>Obj #2:</t>
    </r>
    <r>
      <rPr>
        <sz val="11"/>
        <color rgb="FF000000"/>
        <rFont val="Calibri"/>
      </rPr>
      <t xml:space="preserve"> The inventory is reviewed and updated, at a minimum, annually, or more frequently.</t>
    </r>
  </si>
  <si>
    <t>6.7</t>
  </si>
  <si>
    <t>Centralize Access Control</t>
  </si>
  <si>
    <t>Centralize access control for all enterprise assets through a directory service or SSO provider, where supported.</t>
  </si>
  <si>
    <r>
      <rPr>
        <b/>
        <sz val="11"/>
        <color rgb="FF000000"/>
        <rFont val="Calibri"/>
      </rPr>
      <t>Obj #1:</t>
    </r>
    <r>
      <rPr>
        <sz val="11"/>
        <color rgb="FF000000"/>
        <rFont val="Calibri"/>
      </rPr>
      <t xml:space="preserve"> Access control is centralized for all enterprise assets through a directory service or SSO provider, where supported.</t>
    </r>
  </si>
  <si>
    <t>6.8</t>
  </si>
  <si>
    <t>Define and Maintain Role-Based Access Control</t>
  </si>
  <si>
    <t>Define and maintain role-based access control, through determining and documenting the access rights necessary for each role within the enterprise to successfully carry out its assigned duties. Perform access control reviews of enterprise assets to validate that all privileges are authorized, on a recurring schedule at a minimum annually, or more frequently.</t>
  </si>
  <si>
    <r>
      <rPr>
        <b/>
        <sz val="11"/>
        <color rgb="FF000000"/>
        <rFont val="Calibri"/>
      </rPr>
      <t>Obj #1:</t>
    </r>
    <r>
      <rPr>
        <sz val="11"/>
        <color rgb="FF000000"/>
        <rFont val="Calibri"/>
      </rPr>
      <t xml:space="preserve"> Role-based access control is defined and maintained, through determining and documenting the access rights necessary for each role within the enterprise to successfully carry out its assigned duties.</t>
    </r>
    <r>
      <rPr>
        <sz val="11"/>
        <color rgb="FF000000"/>
        <rFont val="Calibri"/>
      </rPr>
      <t xml:space="preserve">
</t>
    </r>
    <r>
      <rPr>
        <b/>
        <sz val="11"/>
        <color rgb="FF000000"/>
        <rFont val="Calibri"/>
      </rPr>
      <t>Obj #2:</t>
    </r>
    <r>
      <rPr>
        <sz val="11"/>
        <color rgb="FF000000"/>
        <rFont val="Calibri"/>
      </rPr>
      <t xml:space="preserve"> Access control reviews of enterprise assets are performed to validate that all privileges are authorized.</t>
    </r>
    <r>
      <rPr>
        <sz val="11"/>
        <color rgb="FF000000"/>
        <rFont val="Calibri"/>
      </rPr>
      <t xml:space="preserve">
</t>
    </r>
    <r>
      <rPr>
        <b/>
        <sz val="11"/>
        <color rgb="FF000000"/>
        <rFont val="Calibri"/>
      </rPr>
      <t>Obj #3:</t>
    </r>
    <r>
      <rPr>
        <sz val="11"/>
        <color rgb="FF000000"/>
        <rFont val="Calibri"/>
      </rPr>
      <t xml:space="preserve"> Reviews are performed on a recurring schedule, at a minimum annually, or more frequently.</t>
    </r>
  </si>
  <si>
    <t>Continuous Vulnerability Management</t>
  </si>
  <si>
    <t>Develop a plan to continuously assess and track vulnerabilities on all enterprise assets within the enterprise's infrastructure, in order to remediate, and minimize, the window of opportunity for attackers. Monitor public and private industry sources for new threat and vulnerability information.</t>
  </si>
  <si>
    <t>7.1</t>
  </si>
  <si>
    <t>Establish and Maintain a Vulnerability Management Process</t>
  </si>
  <si>
    <t>Establish and maintain a documented vulnerability management process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</si>
  <si>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vulnerability management process is established and maintained for enterprise assets.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</si>
  <si>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7.2</t>
  </si>
  <si>
    <t>Establish and Maintain a Remediation Process</t>
  </si>
  <si>
    <t>Establish and maintain a risk-based remediation strategy documented in a remediation process, with monthly, or more frequent, reviews.</t>
  </si>
  <si>
    <r>
      <rPr>
        <b/>
        <sz val="11"/>
        <color rgb="FF000000"/>
        <rFont val="Calibri"/>
      </rPr>
      <t>Obj #1:</t>
    </r>
    <r>
      <rPr>
        <sz val="11"/>
        <color rgb="FF000000"/>
        <rFont val="Calibri"/>
      </rPr>
      <t xml:space="preserve"> A risk-based remediation strategy, documented in a remediation process, is established and maintained.</t>
    </r>
    <r>
      <rPr>
        <sz val="11"/>
        <color rgb="FF000000"/>
        <rFont val="Calibri"/>
      </rPr>
      <t xml:space="preserve">
</t>
    </r>
    <r>
      <rPr>
        <b/>
        <sz val="11"/>
        <color rgb="FF000000"/>
        <rFont val="Calibri"/>
      </rPr>
      <t>Obj #2:</t>
    </r>
    <r>
      <rPr>
        <sz val="11"/>
        <color rgb="FF000000"/>
        <rFont val="Calibri"/>
      </rPr>
      <t xml:space="preserve"> Reviews occur monthly, or more frequently.</t>
    </r>
  </si>
  <si>
    <t>7.3</t>
  </si>
  <si>
    <t>Perform Automated Operating System Patch Management</t>
  </si>
  <si>
    <t>Perform operating system updates on enterprise assets through automated patch management on a monthly, or more frequent, basis.</t>
  </si>
  <si>
    <r>
      <rPr>
        <b/>
        <sz val="11"/>
        <color rgb="FF000000"/>
        <rFont val="Calibri"/>
      </rPr>
      <t>Obj #1:</t>
    </r>
    <r>
      <rPr>
        <sz val="11"/>
        <color rgb="FF000000"/>
        <rFont val="Calibri"/>
      </rPr>
      <t xml:space="preserve"> Operating system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</si>
  <si>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7.4</t>
  </si>
  <si>
    <t>Perform Automated Application Patch Management</t>
  </si>
  <si>
    <t>Perform application updates on enterprise assets through automated patch management on a monthly, or more frequent, basis.</t>
  </si>
  <si>
    <r>
      <rPr>
        <b/>
        <sz val="11"/>
        <color rgb="FF000000"/>
        <rFont val="Calibri"/>
      </rPr>
      <t>Obj #1:</t>
    </r>
    <r>
      <rPr>
        <sz val="11"/>
        <color rgb="FF000000"/>
        <rFont val="Calibri"/>
      </rPr>
      <t xml:space="preserve"> Application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</si>
  <si>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7.5</t>
  </si>
  <si>
    <t>Perform Automated Vulnerability Scans of Internal Enterprise Assets</t>
  </si>
  <si>
    <t>Perform automated vulnerability scans of internal enterprise assets on a quarterly, or more frequent, basis. Conduct both authenticated and unauthenticated scans.</t>
  </si>
  <si>
    <r>
      <rPr>
        <b/>
        <sz val="11"/>
        <color rgb="FF000000"/>
        <rFont val="Calibri"/>
      </rPr>
      <t>Obj #1:</t>
    </r>
    <r>
      <rPr>
        <sz val="11"/>
        <color rgb="FF000000"/>
        <rFont val="Calibri"/>
      </rPr>
      <t xml:space="preserve"> Automated vulnerability scans of internal enterprise assets are performed.</t>
    </r>
    <r>
      <rPr>
        <sz val="11"/>
        <color rgb="FF000000"/>
        <rFont val="Calibri"/>
      </rPr>
      <t xml:space="preserve">
</t>
    </r>
    <r>
      <rPr>
        <b/>
        <sz val="11"/>
        <color rgb="FF000000"/>
        <rFont val="Calibri"/>
      </rPr>
      <t>Obj #2:</t>
    </r>
    <r>
      <rPr>
        <sz val="11"/>
        <color rgb="FF000000"/>
        <rFont val="Calibri"/>
      </rPr>
      <t xml:space="preserve"> Scans are conducted on a quarterly, or more frequent, basis.</t>
    </r>
    <r>
      <rPr>
        <sz val="11"/>
        <color rgb="FF000000"/>
        <rFont val="Calibri"/>
      </rPr>
      <t xml:space="preserve">
</t>
    </r>
    <r>
      <rPr>
        <b/>
        <sz val="11"/>
        <color rgb="FF000000"/>
        <rFont val="Calibri"/>
      </rPr>
      <t>Obj #3:</t>
    </r>
    <r>
      <rPr>
        <sz val="11"/>
        <color rgb="FF000000"/>
        <rFont val="Calibri"/>
      </rPr>
      <t xml:space="preserve"> Both authenticated and unauthenticated scans are conducted.</t>
    </r>
  </si>
  <si>
    <t>7.6</t>
  </si>
  <si>
    <t>Perform Automated Vulnerability Scans of Externally-Exposed Enterprise Assets</t>
  </si>
  <si>
    <t>Perform automated vulnerability scans of externally-exposed enterprise assets. Perform scans on a monthly, or more frequent, basis.</t>
  </si>
  <si>
    <r>
      <rPr>
        <b/>
        <sz val="11"/>
        <color rgb="FF000000"/>
        <rFont val="Calibri"/>
      </rPr>
      <t>Obj #1:</t>
    </r>
    <r>
      <rPr>
        <sz val="11"/>
        <color rgb="FF000000"/>
        <rFont val="Calibri"/>
      </rPr>
      <t xml:space="preserve"> Automated vulnerability scans of externally-exposed enterprise assets are performed.</t>
    </r>
    <r>
      <rPr>
        <sz val="11"/>
        <color rgb="FF000000"/>
        <rFont val="Calibri"/>
      </rPr>
      <t xml:space="preserve">
</t>
    </r>
    <r>
      <rPr>
        <b/>
        <sz val="11"/>
        <color rgb="FF000000"/>
        <rFont val="Calibri"/>
      </rPr>
      <t>Obj #2:</t>
    </r>
    <r>
      <rPr>
        <sz val="11"/>
        <color rgb="FF000000"/>
        <rFont val="Calibri"/>
      </rPr>
      <t xml:space="preserve"> Scans are performed on a monthly, or more frequent, basis.</t>
    </r>
  </si>
  <si>
    <t>7.7</t>
  </si>
  <si>
    <t>Remediate Detected Vulnerabilities</t>
  </si>
  <si>
    <t>Remediate detected vulnerabilities in software through processes and tooling on a monthly, or more frequent, basis, based on the remediation process.</t>
  </si>
  <si>
    <r>
      <rPr>
        <b/>
        <sz val="11"/>
        <color rgb="FF000000"/>
        <rFont val="Calibri"/>
      </rPr>
      <t>Obj #1:</t>
    </r>
    <r>
      <rPr>
        <sz val="11"/>
        <color rgb="FF000000"/>
        <rFont val="Calibri"/>
      </rPr>
      <t xml:space="preserve"> Detected vulnerabilities are remediated in software through processes and tooling.</t>
    </r>
    <r>
      <rPr>
        <sz val="11"/>
        <color rgb="FF000000"/>
        <rFont val="Calibri"/>
      </rPr>
      <t xml:space="preserve">
</t>
    </r>
    <r>
      <rPr>
        <b/>
        <sz val="11"/>
        <color rgb="FF000000"/>
        <rFont val="Calibri"/>
      </rPr>
      <t>Obj #2:</t>
    </r>
    <r>
      <rPr>
        <sz val="11"/>
        <color rgb="FF000000"/>
        <rFont val="Calibri"/>
      </rPr>
      <t xml:space="preserve"> Vulnerabilities are remediated on a monthly, or more frequent basis, based on the remediation process.</t>
    </r>
  </si>
  <si>
    <t>Audit Log Management</t>
  </si>
  <si>
    <t>Collect, alert, review, and retain audit logs of events that could help detect, understand, or recover from an attack.</t>
  </si>
  <si>
    <t>8.1</t>
  </si>
  <si>
    <t>Establish and Maintain an Audit Log Management Process</t>
  </si>
  <si>
    <t>Establish and maintain a documented audit log management process that defines the enterprise's logging requirements. At a minimum, address the collection, review, and retention of audit logs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</si>
  <si>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audit log management process is established and maintained that defines the enterprise's logging requirements.</t>
    </r>
    <r>
      <rPr>
        <sz val="11"/>
        <color rgb="FF000000"/>
        <rFont val="Calibri"/>
      </rPr>
      <t xml:space="preserve">
</t>
    </r>
    <r>
      <rPr>
        <b/>
        <sz val="11"/>
        <color rgb="FF000000"/>
        <rFont val="Calibri"/>
      </rPr>
      <t>Obj #2:</t>
    </r>
    <r>
      <rPr>
        <sz val="11"/>
        <color rgb="FF000000"/>
        <rFont val="Calibri"/>
      </rPr>
      <t xml:space="preserve"> At a minimum, the collection, review, and retention of audit logs are addressed for enterprise assets.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</si>
  <si>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8.2</t>
  </si>
  <si>
    <t>Collect Audit Logs</t>
  </si>
  <si>
    <t>Collect audit logs. Ensure that logging, per the enterprise's audit log management process, has been enabled across enterprise assets.</t>
  </si>
  <si>
    <r>
      <rPr>
        <b/>
        <sz val="11"/>
        <color rgb="FF000000"/>
        <rFont val="Calibri"/>
      </rPr>
      <t>Obj #1:</t>
    </r>
    <r>
      <rPr>
        <sz val="11"/>
        <color rgb="FF000000"/>
        <rFont val="Calibri"/>
      </rPr>
      <t xml:space="preserve"> Audit logs are collected.</t>
    </r>
    <r>
      <rPr>
        <sz val="11"/>
        <color rgb="FF000000"/>
        <rFont val="Calibri"/>
      </rPr>
      <t xml:space="preserve">
</t>
    </r>
    <r>
      <rPr>
        <b/>
        <sz val="11"/>
        <color rgb="FF000000"/>
        <rFont val="Calibri"/>
      </rPr>
      <t>Obj #2:</t>
    </r>
    <r>
      <rPr>
        <sz val="11"/>
        <color rgb="FF000000"/>
        <rFont val="Calibri"/>
      </rPr>
      <t xml:space="preserve"> Logging, per the enterprise's audit log management process, has been enabled across enterprise assets.</t>
    </r>
  </si>
  <si>
    <t>8.3</t>
  </si>
  <si>
    <t>Ensure Adequate Audit Log Storage</t>
  </si>
  <si>
    <t>Ensure that logging destinations maintain adequate storage to comply with the enterprise's audit log management process.</t>
  </si>
  <si>
    <r>
      <rPr>
        <b/>
        <sz val="11"/>
        <color rgb="FF000000"/>
        <rFont val="Calibri"/>
      </rPr>
      <t>Obj #1:</t>
    </r>
    <r>
      <rPr>
        <sz val="11"/>
        <color rgb="FF000000"/>
        <rFont val="Calibri"/>
      </rPr>
      <t xml:space="preserve"> Logging destinations maintain adequate storage to comply with the enterprise's audit log management process.</t>
    </r>
  </si>
  <si>
    <t>8.4</t>
  </si>
  <si>
    <t>Standardize Time Synchronization</t>
  </si>
  <si>
    <t>Standardize time synchronization. Configure at least two synchronized time sources across enterprise assets, where supported.</t>
  </si>
  <si>
    <r>
      <rPr>
        <b/>
        <sz val="11"/>
        <color rgb="FF000000"/>
        <rFont val="Calibri"/>
      </rPr>
      <t>Obj #1:</t>
    </r>
    <r>
      <rPr>
        <sz val="11"/>
        <color rgb="FF000000"/>
        <rFont val="Calibri"/>
      </rPr>
      <t xml:space="preserve"> Time synchronization is standardized.</t>
    </r>
    <r>
      <rPr>
        <sz val="11"/>
        <color rgb="FF000000"/>
        <rFont val="Calibri"/>
      </rPr>
      <t xml:space="preserve">
</t>
    </r>
    <r>
      <rPr>
        <b/>
        <sz val="11"/>
        <color rgb="FF000000"/>
        <rFont val="Calibri"/>
      </rPr>
      <t>Obj #2:</t>
    </r>
    <r>
      <rPr>
        <sz val="11"/>
        <color rgb="FF000000"/>
        <rFont val="Calibri"/>
      </rPr>
      <t xml:space="preserve"> At least two synchronized time sources are configured across enterprise assets, where supported.</t>
    </r>
  </si>
  <si>
    <t>Network</t>
  </si>
  <si>
    <t>8.5</t>
  </si>
  <si>
    <t>Collect Detailed Audit Logs</t>
  </si>
  <si>
    <t>Configure detailed audit logging for enterprise assets containing sensitive data. Include event source, date, username, timestamp, source addresses, destination addresses, and other useful elements that could assist in a forensic investigation.</t>
  </si>
  <si>
    <r>
      <rPr>
        <b/>
        <sz val="11"/>
        <color rgb="FF000000"/>
        <rFont val="Calibri"/>
      </rPr>
      <t>Obj #1:</t>
    </r>
    <r>
      <rPr>
        <sz val="11"/>
        <color rgb="FF000000"/>
        <rFont val="Calibri"/>
      </rPr>
      <t xml:space="preserve"> Detailed audit logging for enterprise assets containing sensitive data is configured.</t>
    </r>
    <r>
      <rPr>
        <sz val="11"/>
        <color rgb="FF000000"/>
        <rFont val="Calibri"/>
      </rPr>
      <t xml:space="preserve">
</t>
    </r>
    <r>
      <rPr>
        <b/>
        <sz val="11"/>
        <color rgb="FF000000"/>
        <rFont val="Calibri"/>
      </rPr>
      <t>Obj #2:</t>
    </r>
    <r>
      <rPr>
        <sz val="11"/>
        <color rgb="FF000000"/>
        <rFont val="Calibri"/>
      </rPr>
      <t xml:space="preserve"> Logs collect event source, date, username, timestamp, source addresses, destination addresses, and other useful elements that could assist in a forensic investigation.</t>
    </r>
  </si>
  <si>
    <t>8.6</t>
  </si>
  <si>
    <t>Collect DNS Query Audit Logs</t>
  </si>
  <si>
    <t>Collect DNS query audit logs on enterprise assets, where appropriate and supported.</t>
  </si>
  <si>
    <r>
      <rPr>
        <b/>
        <sz val="11"/>
        <color rgb="FF000000"/>
        <rFont val="Calibri"/>
      </rPr>
      <t>Obj #1:</t>
    </r>
    <r>
      <rPr>
        <sz val="11"/>
        <color rgb="FF000000"/>
        <rFont val="Calibri"/>
      </rPr>
      <t xml:space="preserve"> DNS query audit logs are collected on enterprise assets, where appropriate and supported.</t>
    </r>
  </si>
  <si>
    <t>8.7</t>
  </si>
  <si>
    <t>Collect URL Request Audit Logs</t>
  </si>
  <si>
    <t>Collect URL request audit logs on enterprise assets, where appropriate and supported.</t>
  </si>
  <si>
    <r>
      <rPr>
        <b/>
        <sz val="11"/>
        <color rgb="FF000000"/>
        <rFont val="Calibri"/>
      </rPr>
      <t>Obj #1:</t>
    </r>
    <r>
      <rPr>
        <sz val="11"/>
        <color rgb="FF000000"/>
        <rFont val="Calibri"/>
      </rPr>
      <t xml:space="preserve"> URL request audit logs are collected on enterprise assets, where appropriate and supported.</t>
    </r>
  </si>
  <si>
    <t>8.8</t>
  </si>
  <si>
    <t>Collect Command-Line Audit Logs</t>
  </si>
  <si>
    <t>Collect command-line audit logs. Example implementations include collecting audit logs from PowerShell®, BASH™, and remote administrative terminals.</t>
  </si>
  <si>
    <r>
      <rPr>
        <b/>
        <sz val="11"/>
        <color rgb="FF000000"/>
        <rFont val="Calibri"/>
      </rPr>
      <t>Obj #1:</t>
    </r>
    <r>
      <rPr>
        <sz val="11"/>
        <color rgb="FF000000"/>
        <rFont val="Calibri"/>
      </rPr>
      <t xml:space="preserve"> Command-line audit logs are collected.</t>
    </r>
  </si>
  <si>
    <t>8.9</t>
  </si>
  <si>
    <t>Centralize Audit Logs</t>
  </si>
  <si>
    <t>Centralize, to the extent possible, audit log collection and retention across enterprise assets in accordance with the documented audit log management process. Example implementations primarily include leveraging a SIEM tool to centralize multiple log sources.</t>
  </si>
  <si>
    <r>
      <rPr>
        <b/>
        <sz val="11"/>
        <color rgb="FF000000"/>
        <rFont val="Calibri"/>
      </rPr>
      <t>Obj #1:</t>
    </r>
    <r>
      <rPr>
        <sz val="11"/>
        <color rgb="FF000000"/>
        <rFont val="Calibri"/>
      </rPr>
      <t xml:space="preserve"> To the extent possible, audit log collection and retention is centralized across enterprise assets in accordance with the documented audit log management process.</t>
    </r>
  </si>
  <si>
    <t>8.10</t>
  </si>
  <si>
    <t>Retain Audit Logs</t>
  </si>
  <si>
    <t>Retain audit logs across enterprise assets for a minimum of 90 days.</t>
  </si>
  <si>
    <r>
      <rPr>
        <b/>
        <sz val="11"/>
        <color rgb="FF000000"/>
        <rFont val="Calibri"/>
      </rPr>
      <t>Obj #1:</t>
    </r>
    <r>
      <rPr>
        <sz val="11"/>
        <color rgb="FF000000"/>
        <rFont val="Calibri"/>
      </rPr>
      <t xml:space="preserve"> Audit logs are retained across enterprise assets.</t>
    </r>
    <r>
      <rPr>
        <sz val="11"/>
        <color rgb="FF000000"/>
        <rFont val="Calibri"/>
      </rPr>
      <t xml:space="preserve">
</t>
    </r>
    <r>
      <rPr>
        <b/>
        <sz val="11"/>
        <color rgb="FF000000"/>
        <rFont val="Calibri"/>
      </rPr>
      <t>Obj #2:</t>
    </r>
    <r>
      <rPr>
        <sz val="11"/>
        <color rgb="FF000000"/>
        <rFont val="Calibri"/>
      </rPr>
      <t xml:space="preserve"> Audit logs are retained for a minimum of 90 days.</t>
    </r>
  </si>
  <si>
    <t>8.11</t>
  </si>
  <si>
    <t>Conduct Audit Log Reviews</t>
  </si>
  <si>
    <t>Conduct reviews of audit logs to detect anomalies or abnormal events that could indicate a potential threat. Conduct reviews on a weekly, or more frequent, basis.</t>
  </si>
  <si>
    <r>
      <rPr>
        <b/>
        <sz val="11"/>
        <color rgb="FF000000"/>
        <rFont val="Calibri"/>
      </rPr>
      <t>Obj #1:</t>
    </r>
    <r>
      <rPr>
        <sz val="11"/>
        <color rgb="FF000000"/>
        <rFont val="Calibri"/>
      </rPr>
      <t xml:space="preserve"> Reviews of audit logs are conducted to detect anomalies or abnormal events that could indicate a potential threat.</t>
    </r>
    <r>
      <rPr>
        <sz val="11"/>
        <color rgb="FF000000"/>
        <rFont val="Calibri"/>
      </rPr>
      <t xml:space="preserve">
</t>
    </r>
    <r>
      <rPr>
        <b/>
        <sz val="11"/>
        <color rgb="FF000000"/>
        <rFont val="Calibri"/>
      </rPr>
      <t>Obj #2:</t>
    </r>
    <r>
      <rPr>
        <sz val="11"/>
        <color rgb="FF000000"/>
        <rFont val="Calibri"/>
      </rPr>
      <t xml:space="preserve"> Reviews are conducted on a weekly, or more frequent, basis.</t>
    </r>
  </si>
  <si>
    <t>8.12</t>
  </si>
  <si>
    <t>Collect Service Provider Logs</t>
  </si>
  <si>
    <t>Collect service provider logs, where supported. Example implementations include collecting authentication and authorization events, data creation and disposal events, and user management events.</t>
  </si>
  <si>
    <r>
      <rPr>
        <b/>
        <sz val="11"/>
        <color rgb="FF000000"/>
        <rFont val="Calibri"/>
      </rPr>
      <t>Obj #1:</t>
    </r>
    <r>
      <rPr>
        <sz val="11"/>
        <color rgb="FF000000"/>
        <rFont val="Calibri"/>
      </rPr>
      <t xml:space="preserve"> Service provider logs, where supported, are collected.</t>
    </r>
  </si>
  <si>
    <t>Email and Web Browser Protections</t>
  </si>
  <si>
    <t>Improve protections and detections of threats from email and web vectors, as these are opportunities for attackers to manipulate human behavior through direct engagement.</t>
  </si>
  <si>
    <t>9.1</t>
  </si>
  <si>
    <t>Ensure Use of Only Fully Supported Browsers and Email Clients</t>
  </si>
  <si>
    <t>Ensure only fully supported browsers and email clients are allowed to execute in the enterprise, only using the latest version of browsers and email clients provided through the vendor.</t>
  </si>
  <si>
    <r>
      <rPr>
        <b/>
        <sz val="11"/>
        <color rgb="FF000000"/>
        <rFont val="Calibri"/>
      </rPr>
      <t>Obj #1:</t>
    </r>
    <r>
      <rPr>
        <sz val="11"/>
        <color rgb="FF000000"/>
        <rFont val="Calibri"/>
      </rPr>
      <t xml:space="preserve"> Only fully supported browsers and email clients are allowed to execute in the enterprise.</t>
    </r>
    <r>
      <rPr>
        <sz val="11"/>
        <color rgb="FF000000"/>
        <rFont val="Calibri"/>
      </rPr>
      <t xml:space="preserve">
</t>
    </r>
    <r>
      <rPr>
        <b/>
        <sz val="11"/>
        <color rgb="FF000000"/>
        <rFont val="Calibri"/>
      </rPr>
      <t>Obj #2:</t>
    </r>
    <r>
      <rPr>
        <sz val="11"/>
        <color rgb="FF000000"/>
        <rFont val="Calibri"/>
      </rPr>
      <t xml:space="preserve"> Only the latest version of browsers and email clients provided through the vendor is used.</t>
    </r>
  </si>
  <si>
    <t>9.2</t>
  </si>
  <si>
    <t>Use DNS Filtering Services</t>
  </si>
  <si>
    <t>Use DNS filtering services on all end-user devices, including remote and on-premises assets, to block access to known malicious domains.</t>
  </si>
  <si>
    <r>
      <rPr>
        <b/>
        <sz val="11"/>
        <color rgb="FF000000"/>
        <rFont val="Calibri"/>
      </rPr>
      <t>Obj #1:</t>
    </r>
    <r>
      <rPr>
        <sz val="11"/>
        <color rgb="FF000000"/>
        <rFont val="Calibri"/>
      </rPr>
      <t xml:space="preserve"> DNS filtering services are used on all end-user devices, including remote and on-premises assets, to block access to known malicious domains.</t>
    </r>
  </si>
  <si>
    <t>9.3</t>
  </si>
  <si>
    <t>Maintain and Enforce Network-Based URL Filters</t>
  </si>
  <si>
    <t>Enforce and update network-based URL filters to limit an enterprise asset from connecting to potentially malicious or unapproved websites. Example implementations include category-based filtering, reputation-based filtering, or through the use of block lists. Enforce filters for all enterprise assets.</t>
  </si>
  <si>
    <r>
      <rPr>
        <b/>
        <sz val="11"/>
        <color rgb="FF000000"/>
        <rFont val="Calibri"/>
      </rPr>
      <t>Obj #1:</t>
    </r>
    <r>
      <rPr>
        <sz val="11"/>
        <color rgb="FF000000"/>
        <rFont val="Calibri"/>
      </rPr>
      <t xml:space="preserve"> Network-based URL filters are enforced and updated to limit an enterprise asset from connecting to potentially malicious or unapproved websites.</t>
    </r>
    <r>
      <rPr>
        <sz val="11"/>
        <color rgb="FF000000"/>
        <rFont val="Calibri"/>
      </rPr>
      <t xml:space="preserve">
</t>
    </r>
    <r>
      <rPr>
        <b/>
        <sz val="11"/>
        <color rgb="FF000000"/>
        <rFont val="Calibri"/>
      </rPr>
      <t>Obj #2:</t>
    </r>
    <r>
      <rPr>
        <sz val="11"/>
        <color rgb="FF000000"/>
        <rFont val="Calibri"/>
      </rPr>
      <t xml:space="preserve"> Filters are enforced for all enterprise assets.</t>
    </r>
  </si>
  <si>
    <t>9.4</t>
  </si>
  <si>
    <t>Restrict Unnecessary or Unauthorized Browser and Email Client Extensions</t>
  </si>
  <si>
    <t>Restrict, either through uninstalling or disabling, any unauthorized or unnecessary browser or email client plugins, extensions, and add-on applications.</t>
  </si>
  <si>
    <r>
      <rPr>
        <b/>
        <sz val="11"/>
        <color rgb="FF000000"/>
        <rFont val="Calibri"/>
      </rPr>
      <t>Obj #1:</t>
    </r>
    <r>
      <rPr>
        <sz val="11"/>
        <color rgb="FF000000"/>
        <rFont val="Calibri"/>
      </rPr>
      <t xml:space="preserve"> Any unauthorized or unnecessary browser or email client plugins, extensions, and add-on applications are restricted, either through uninstalling or disabling them.</t>
    </r>
  </si>
  <si>
    <t>9.5</t>
  </si>
  <si>
    <t>Implement DMARC</t>
  </si>
  <si>
    <t>To lower the chance of spoofed or modified emails from valid domains, implement DMARC policy and verification, starting with implementing the Sender Policy Framework (SPF) and the DomainKeys Identified Mail (DKIM) standards.</t>
  </si>
  <si>
    <r>
      <rPr>
        <b/>
        <sz val="11"/>
        <color rgb="FF000000"/>
        <rFont val="Calibri"/>
      </rPr>
      <t>Obj #1:</t>
    </r>
    <r>
      <rPr>
        <sz val="11"/>
        <color rgb="FF000000"/>
        <rFont val="Calibri"/>
      </rPr>
      <t xml:space="preserve"> A DMARC policy and verification is implemented, starting with implementing the Sender Policy Framework (SPF) and the DomainKeys Identified Mail (DKIM) standards.</t>
    </r>
  </si>
  <si>
    <t>9.6</t>
  </si>
  <si>
    <t>Block Unnecessary File Types</t>
  </si>
  <si>
    <t>Block unnecessary file types attempting to enter the enterprise's email gateway.</t>
  </si>
  <si>
    <r>
      <rPr>
        <b/>
        <sz val="11"/>
        <color rgb="FF000000"/>
        <rFont val="Calibri"/>
      </rPr>
      <t>Obj #1:</t>
    </r>
    <r>
      <rPr>
        <sz val="11"/>
        <color rgb="FF000000"/>
        <rFont val="Calibri"/>
      </rPr>
      <t xml:space="preserve"> Unnecessary file types are blocked that are attempting to enter the enterprise's email gateway.</t>
    </r>
  </si>
  <si>
    <t>9.7</t>
  </si>
  <si>
    <t>Deploy and Maintain Email Server Anti-Malware Protections</t>
  </si>
  <si>
    <t>Deploy and maintain email server anti-malware protections, such as attachment scanning and/or sandboxing.</t>
  </si>
  <si>
    <r>
      <rPr>
        <b/>
        <sz val="11"/>
        <color rgb="FF000000"/>
        <rFont val="Calibri"/>
      </rPr>
      <t>Obj #1:</t>
    </r>
    <r>
      <rPr>
        <sz val="11"/>
        <color rgb="FF000000"/>
        <rFont val="Calibri"/>
      </rPr>
      <t xml:space="preserve"> Email server anti-malware protections are deployed and maintained.</t>
    </r>
  </si>
  <si>
    <t>Malware Defenses</t>
  </si>
  <si>
    <t>Prevent or control the installation, spread, and execution of malicious applications, code, or scripts on enterprise assets.</t>
  </si>
  <si>
    <t>10.1</t>
  </si>
  <si>
    <t>Deploy and Maintain Anti-Malware Software</t>
  </si>
  <si>
    <t>Deploy and maintain anti-malware software on all enterprise assets.</t>
  </si>
  <si>
    <r>
      <rPr>
        <b/>
        <sz val="11"/>
        <color rgb="FF000000"/>
        <rFont val="Calibri"/>
      </rPr>
      <t>Obj #1:</t>
    </r>
    <r>
      <rPr>
        <sz val="11"/>
        <color rgb="FF000000"/>
        <rFont val="Calibri"/>
      </rPr>
      <t xml:space="preserve"> Anti-malware software is deployed and maintained on all enterprise assets.</t>
    </r>
  </si>
  <si>
    <t>10.2</t>
  </si>
  <si>
    <t>Configure Automatic Anti-Malware Signature Updates</t>
  </si>
  <si>
    <t>Configure automatic updates for anti-malware signature files on all enterprise assets.</t>
  </si>
  <si>
    <r>
      <rPr>
        <b/>
        <sz val="11"/>
        <color rgb="FF000000"/>
        <rFont val="Calibri"/>
      </rPr>
      <t>Obj #1:</t>
    </r>
    <r>
      <rPr>
        <sz val="11"/>
        <color rgb="FF000000"/>
        <rFont val="Calibri"/>
      </rPr>
      <t xml:space="preserve"> Automatic updates are configured for anti-malware signature files on all enterprise assets.</t>
    </r>
  </si>
  <si>
    <t>10.3</t>
  </si>
  <si>
    <t>Disable Autorun and Autoplay for Removable Media</t>
  </si>
  <si>
    <t>Disable autorun and autoplay auto-execute functionality for removable media.</t>
  </si>
  <si>
    <r>
      <rPr>
        <b/>
        <sz val="11"/>
        <color rgb="FF000000"/>
        <rFont val="Calibri"/>
      </rPr>
      <t>Obj #1:</t>
    </r>
    <r>
      <rPr>
        <sz val="11"/>
        <color rgb="FF000000"/>
        <rFont val="Calibri"/>
      </rPr>
      <t xml:space="preserve"> Autorun and autoplay, an auto-execute functionality, is disabled for removable media.</t>
    </r>
  </si>
  <si>
    <t>10.4</t>
  </si>
  <si>
    <t>Configure Automatic Anti-Malware Scanning of Removable Media</t>
  </si>
  <si>
    <t>Configure anti-malware software to automatically scan removable media.</t>
  </si>
  <si>
    <r>
      <rPr>
        <b/>
        <sz val="11"/>
        <color rgb="FF000000"/>
        <rFont val="Calibri"/>
      </rPr>
      <t>Obj #1:</t>
    </r>
    <r>
      <rPr>
        <sz val="11"/>
        <color rgb="FF000000"/>
        <rFont val="Calibri"/>
      </rPr>
      <t xml:space="preserve"> Anti-malware software is configured to automatically scan removable media.</t>
    </r>
  </si>
  <si>
    <t>10.5</t>
  </si>
  <si>
    <t>Enable Anti-Exploitation Features</t>
  </si>
  <si>
    <t>Enable anti-exploitation features on enterprise assets and software, where possible, such as Microsoft® Data Execution Prevention (DEP), Windows® Defender Exploit Guard (WDEG), or Apple® System Integrity Protection (SIP) and Gatekeeper™.</t>
  </si>
  <si>
    <r>
      <rPr>
        <b/>
        <sz val="11"/>
        <color rgb="FF000000"/>
        <rFont val="Calibri"/>
      </rPr>
      <t>Obj #1:</t>
    </r>
    <r>
      <rPr>
        <sz val="11"/>
        <color rgb="FF000000"/>
        <rFont val="Calibri"/>
      </rPr>
      <t xml:space="preserve"> Anti-exploitation features are enabled on enterprise assets and software, where possible.</t>
    </r>
  </si>
  <si>
    <t>10.6</t>
  </si>
  <si>
    <t>Centrally Manage Anti-Malware Software</t>
  </si>
  <si>
    <t>Centrally manage anti-malware software.</t>
  </si>
  <si>
    <r>
      <rPr>
        <b/>
        <sz val="11"/>
        <color rgb="FF000000"/>
        <rFont val="Calibri"/>
      </rPr>
      <t>Obj #1:</t>
    </r>
    <r>
      <rPr>
        <sz val="11"/>
        <color rgb="FF000000"/>
        <rFont val="Calibri"/>
      </rPr>
      <t xml:space="preserve"> Anti-malware software is centrally managed.</t>
    </r>
  </si>
  <si>
    <t>10.7</t>
  </si>
  <si>
    <t>Use Behavior-Based Anti-Malware Software</t>
  </si>
  <si>
    <t>Use behavior-based anti-malware software.</t>
  </si>
  <si>
    <r>
      <rPr>
        <b/>
        <sz val="11"/>
        <color rgb="FF000000"/>
        <rFont val="Calibri"/>
      </rPr>
      <t>Obj #1:</t>
    </r>
    <r>
      <rPr>
        <sz val="11"/>
        <color rgb="FF000000"/>
        <rFont val="Calibri"/>
      </rPr>
      <t xml:space="preserve"> Behavior-based anti-malware software is used.</t>
    </r>
  </si>
  <si>
    <t>Data Recovery</t>
  </si>
  <si>
    <t>Establish and maintain data recovery practices sufficient to restore in-scope enterprise assets to a pre-incident and trusted state.</t>
  </si>
  <si>
    <t>11.1</t>
  </si>
  <si>
    <t>Establish and Maintain a Data Recovery Process</t>
  </si>
  <si>
    <t>Establish and maintain a documented data recovery process that includes detailed backup procedures. In the process, address the scope of data recovery activities, recovery prioritization, and the security of backup data.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</si>
  <si>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recovery process that includes detailed backup procedures is established and maintained.</t>
    </r>
    <r>
      <rPr>
        <sz val="11"/>
        <color rgb="FF000000"/>
        <rFont val="Calibri"/>
      </rPr>
      <t xml:space="preserve">
</t>
    </r>
    <r>
      <rPr>
        <b/>
        <sz val="11"/>
        <color rgb="FF000000"/>
        <rFont val="Calibri"/>
      </rPr>
      <t>Obj #2:</t>
    </r>
    <r>
      <rPr>
        <sz val="11"/>
        <color rgb="FF000000"/>
        <rFont val="Calibri"/>
      </rPr>
      <t xml:space="preserve"> The process addresses the scope of data recovery activities, recovery prioritization, and the security of backup data.</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</si>
  <si>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11.2</t>
  </si>
  <si>
    <t>Perform Automated Backups</t>
  </si>
  <si>
    <t>Perform automated backups of in-scope enterprise assets. Run backups weekly, or more frequently, based on the sensitivity of the data.</t>
  </si>
  <si>
    <r>
      <rPr>
        <b/>
        <sz val="11"/>
        <color rgb="FF000000"/>
        <rFont val="Calibri"/>
      </rPr>
      <t>Obj #1:</t>
    </r>
    <r>
      <rPr>
        <sz val="11"/>
        <color rgb="FF000000"/>
        <rFont val="Calibri"/>
      </rPr>
      <t xml:space="preserve"> Automated backups are performed on in-scope enterprise assets.</t>
    </r>
    <r>
      <rPr>
        <sz val="11"/>
        <color rgb="FF000000"/>
        <rFont val="Calibri"/>
      </rPr>
      <t xml:space="preserve">
</t>
    </r>
    <r>
      <rPr>
        <b/>
        <sz val="11"/>
        <color rgb="FF000000"/>
        <rFont val="Calibri"/>
      </rPr>
      <t>Obj #2:</t>
    </r>
    <r>
      <rPr>
        <sz val="11"/>
        <color rgb="FF000000"/>
        <rFont val="Calibri"/>
      </rPr>
      <t xml:space="preserve"> Backups are run weekly, or more frequently, based on the sensitivity of the data.</t>
    </r>
  </si>
  <si>
    <t>Recover</t>
  </si>
  <si>
    <t>11.3</t>
  </si>
  <si>
    <t>Protect Recovery Data</t>
  </si>
  <si>
    <t>Protect recovery data with equivalent controls to the original data. Reference encryption or data separation, based on requirements.</t>
  </si>
  <si>
    <r>
      <rPr>
        <b/>
        <sz val="11"/>
        <color rgb="FF000000"/>
        <rFont val="Calibri"/>
      </rPr>
      <t>Obj #1:</t>
    </r>
    <r>
      <rPr>
        <sz val="11"/>
        <color rgb="FF000000"/>
        <rFont val="Calibri"/>
      </rPr>
      <t xml:space="preserve"> Recovery data is protected with equivalent controls to the original data.</t>
    </r>
    <r>
      <rPr>
        <sz val="11"/>
        <color rgb="FF000000"/>
        <rFont val="Calibri"/>
      </rPr>
      <t xml:space="preserve">
</t>
    </r>
    <r>
      <rPr>
        <b/>
        <sz val="11"/>
        <color rgb="FF000000"/>
        <rFont val="Calibri"/>
      </rPr>
      <t>Obj #2:</t>
    </r>
    <r>
      <rPr>
        <sz val="11"/>
        <color rgb="FF000000"/>
        <rFont val="Calibri"/>
      </rPr>
      <t xml:space="preserve"> Encryption or data separation is used, based on requirements.</t>
    </r>
  </si>
  <si>
    <t>11.4</t>
  </si>
  <si>
    <t>Establish and Maintain an Isolated Instance of Recovery Data</t>
  </si>
  <si>
    <t>Establish and maintain an isolated instance of recovery data. Example implementations include, version controlling backup destinations through offline, cloud, or off-site systems or services.</t>
  </si>
  <si>
    <r>
      <rPr>
        <b/>
        <sz val="11"/>
        <color rgb="FF000000"/>
        <rFont val="Calibri"/>
      </rPr>
      <t>Obj #1:</t>
    </r>
    <r>
      <rPr>
        <sz val="11"/>
        <color rgb="FF000000"/>
        <rFont val="Calibri"/>
      </rPr>
      <t xml:space="preserve"> An isolated instance of recovery data is established and maintained.</t>
    </r>
  </si>
  <si>
    <t>11.5</t>
  </si>
  <si>
    <t>Test Data Recovery</t>
  </si>
  <si>
    <t>Test backup recovery quarterly, or more frequently, for a sampling of in-scope enterprise assets.</t>
  </si>
  <si>
    <r>
      <rPr>
        <b/>
        <sz val="11"/>
        <color rgb="FF000000"/>
        <rFont val="Calibri"/>
      </rPr>
      <t>Obj #1:</t>
    </r>
    <r>
      <rPr>
        <sz val="11"/>
        <color rgb="FF000000"/>
        <rFont val="Calibri"/>
      </rPr>
      <t xml:space="preserve"> Backup recovery is tested for a sampling of in-scope enterprise assets.</t>
    </r>
    <r>
      <rPr>
        <sz val="11"/>
        <color rgb="FF000000"/>
        <rFont val="Calibri"/>
      </rPr>
      <t xml:space="preserve">
</t>
    </r>
    <r>
      <rPr>
        <b/>
        <sz val="11"/>
        <color rgb="FF000000"/>
        <rFont val="Calibri"/>
      </rPr>
      <t>Obj #2:</t>
    </r>
    <r>
      <rPr>
        <sz val="11"/>
        <color rgb="FF000000"/>
        <rFont val="Calibri"/>
      </rPr>
      <t xml:space="preserve"> Backup recovery is tested quarterly, or more frequently.</t>
    </r>
  </si>
  <si>
    <t>Network Infrastructure Management</t>
  </si>
  <si>
    <t>Establish, implement, and actively manage (track, report, correct) network devices, in order to prevent attackers from exploiting vulnerable network services and access points.</t>
  </si>
  <si>
    <t>12.1</t>
  </si>
  <si>
    <t>Ensure Network Infrastructure is Up-to-Date</t>
  </si>
  <si>
    <t>Ensure network infrastructure is kept up-to-date. Example implementations include running the latest stable release of software and/or using currently supported network as a service (Naas) offerings. Review software versions monthly, or more frequently, to verify software support.</t>
  </si>
  <si>
    <r>
      <rPr>
        <b/>
        <sz val="11"/>
        <color rgb="FF000000"/>
        <rFont val="Calibri"/>
      </rPr>
      <t>Obj #1:</t>
    </r>
    <r>
      <rPr>
        <sz val="11"/>
        <color rgb="FF000000"/>
        <rFont val="Calibri"/>
      </rPr>
      <t xml:space="preserve"> Network infrastructure is kept up to date.</t>
    </r>
    <r>
      <rPr>
        <sz val="11"/>
        <color rgb="FF000000"/>
        <rFont val="Calibri"/>
      </rPr>
      <t xml:space="preserve">
</t>
    </r>
    <r>
      <rPr>
        <b/>
        <sz val="11"/>
        <color rgb="FF000000"/>
        <rFont val="Calibri"/>
      </rPr>
      <t>Obj #2:</t>
    </r>
    <r>
      <rPr>
        <sz val="11"/>
        <color rgb="FF000000"/>
        <rFont val="Calibri"/>
      </rPr>
      <t xml:space="preserve"> Software versions are reviewed monthly, or more frequently, to verify software support.</t>
    </r>
  </si>
  <si>
    <t>12.2</t>
  </si>
  <si>
    <t>Establish and Maintain a Secure Network Architecture</t>
  </si>
  <si>
    <t>Design and maintain a secure network architecture. A secure network architecture must address segmentation, least privilege, and availability, at a minimum. Example implementations may include documentation, policy, and design components.</t>
  </si>
  <si>
    <r>
      <rPr>
        <b/>
        <sz val="11"/>
        <color rgb="FF000000"/>
        <rFont val="Calibri"/>
      </rPr>
      <t>Obj #1:</t>
    </r>
    <r>
      <rPr>
        <sz val="11"/>
        <color rgb="FF000000"/>
        <rFont val="Calibri"/>
      </rPr>
      <t xml:space="preserve"> A secure network architecture is designed and maintained.</t>
    </r>
    <r>
      <rPr>
        <sz val="11"/>
        <color rgb="FF000000"/>
        <rFont val="Calibri"/>
      </rPr>
      <t xml:space="preserve">
</t>
    </r>
    <r>
      <rPr>
        <b/>
        <sz val="11"/>
        <color rgb="FF000000"/>
        <rFont val="Calibri"/>
      </rPr>
      <t>Obj #2:</t>
    </r>
    <r>
      <rPr>
        <sz val="11"/>
        <color rgb="FF000000"/>
        <rFont val="Calibri"/>
      </rPr>
      <t xml:space="preserve"> The secure network architecture addresses segmentation, least privilege, and availability, at a minimum.</t>
    </r>
  </si>
  <si>
    <t>12.3</t>
  </si>
  <si>
    <t>Securely Manage Network Infrastructure</t>
  </si>
  <si>
    <t>Securely manage network infrastructure. Example implementations include version-controlled Infrastructure-as-Code (IaC), and the use of secure network protocols, such as SSH and HTTPS.</t>
  </si>
  <si>
    <r>
      <rPr>
        <b/>
        <sz val="11"/>
        <color rgb="FF000000"/>
        <rFont val="Calibri"/>
      </rPr>
      <t>Obj #1:</t>
    </r>
    <r>
      <rPr>
        <sz val="11"/>
        <color rgb="FF000000"/>
        <rFont val="Calibri"/>
      </rPr>
      <t xml:space="preserve"> Network infrastructure is securely managed.</t>
    </r>
  </si>
  <si>
    <t>12.4</t>
  </si>
  <si>
    <t>Establish and Maintain Architecture Diagram(s)</t>
  </si>
  <si>
    <t>Establish and maintain architecture diagram(s) and/or other network system documentation. Review and update documentation annually, or when significant enterprise changes occur that could impact this Safeguard.</t>
  </si>
  <si>
    <r>
      <rPr>
        <b/>
        <sz val="11"/>
        <color rgb="FF000000"/>
        <rFont val="Calibri"/>
      </rPr>
      <t>Obj #1:</t>
    </r>
    <r>
      <rPr>
        <sz val="11"/>
        <color rgb="FF000000"/>
        <rFont val="Calibri"/>
      </rPr>
      <t xml:space="preserve"> Architecture diagram(s) and/or other network system documentation is established and maintained.</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</si>
  <si>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12.5</t>
  </si>
  <si>
    <t>Centralize Network Authentication, Authorization, and Auditing (AAA)</t>
  </si>
  <si>
    <t>Centralize network AAA.</t>
  </si>
  <si>
    <r>
      <rPr>
        <b/>
        <sz val="11"/>
        <color rgb="FF000000"/>
        <rFont val="Calibri"/>
      </rPr>
      <t>Obj #1:</t>
    </r>
    <r>
      <rPr>
        <sz val="11"/>
        <color rgb="FF000000"/>
        <rFont val="Calibri"/>
      </rPr>
      <t xml:space="preserve"> Network AAA is centralized.</t>
    </r>
  </si>
  <si>
    <t>12.6</t>
  </si>
  <si>
    <t>Use of Secure Network Management and Communication Protocols</t>
  </si>
  <si>
    <t>Adopt secure network management protocols (e.g., 802.1X) and secure communication protocols (e.g., Wi-Fi Protected Access 2 (WPA2) Enterprise or more secure alternatives).</t>
  </si>
  <si>
    <r>
      <rPr>
        <b/>
        <sz val="11"/>
        <color rgb="FF000000"/>
        <rFont val="Calibri"/>
      </rPr>
      <t>Obj #1:</t>
    </r>
    <r>
      <rPr>
        <sz val="11"/>
        <color rgb="FF000000"/>
        <rFont val="Calibri"/>
      </rPr>
      <t xml:space="preserve"> Secure network management and communication protocols are adopted.</t>
    </r>
  </si>
  <si>
    <t>12.7</t>
  </si>
  <si>
    <t>Ensure Remote Devices Utilize a VPN and are Connecting to an Enterprise's AAA Infrastructure</t>
  </si>
  <si>
    <t>Require users to authenticate to enterprise-managed VPN and authentication services prior to accessing enterprise resources on end-user devices.</t>
  </si>
  <si>
    <r>
      <rPr>
        <b/>
        <sz val="11"/>
        <color rgb="FF000000"/>
        <rFont val="Calibri"/>
      </rPr>
      <t>Obj #1:</t>
    </r>
    <r>
      <rPr>
        <sz val="11"/>
        <color rgb="FF000000"/>
        <rFont val="Calibri"/>
      </rPr>
      <t xml:space="preserve"> Users are required to authenticate to enterprise-managed VPN and authentication services prior to accessing enterprise resources on end-user devices.</t>
    </r>
  </si>
  <si>
    <t>12.8</t>
  </si>
  <si>
    <t>Establish and Maintain Dedicated Computing Resources for All Administrative Work</t>
  </si>
  <si>
    <t>Establish and maintain dedicated computing resources, either physically or logically separated, for all administrative tasks or tasks requiring administrative access. The computing resources should be segmented from the enterprise's primary network and not be allowed internet access.</t>
  </si>
  <si>
    <r>
      <rPr>
        <b/>
        <sz val="11"/>
        <color rgb="FF000000"/>
        <rFont val="Calibri"/>
      </rPr>
      <t>Obj #1:</t>
    </r>
    <r>
      <rPr>
        <sz val="11"/>
        <color rgb="FF000000"/>
        <rFont val="Calibri"/>
      </rPr>
      <t xml:space="preserve"> Dedicated computing resources, either physically or logically separated, are established and maintained for all administrative tasks or tasks requiring administrative access.</t>
    </r>
    <r>
      <rPr>
        <sz val="11"/>
        <color rgb="FF000000"/>
        <rFont val="Calibri"/>
      </rPr>
      <t xml:space="preserve">
</t>
    </r>
    <r>
      <rPr>
        <b/>
        <sz val="11"/>
        <color rgb="FF000000"/>
        <rFont val="Calibri"/>
      </rPr>
      <t>Obj #2:</t>
    </r>
    <r>
      <rPr>
        <sz val="11"/>
        <color rgb="FF000000"/>
        <rFont val="Calibri"/>
      </rPr>
      <t xml:space="preserve"> The computing resources are segmented from the enterprise's primary network and are not allowed internet access.</t>
    </r>
  </si>
  <si>
    <t>Network Monitoring and Defense</t>
  </si>
  <si>
    <t>Operate processes and tooling to establish and maintain comprehensive network monitoring and defense against security threats across the enterprise's network infrastructure and user base.</t>
  </si>
  <si>
    <t>13.1</t>
  </si>
  <si>
    <t>Centralize Security Event Alerting</t>
  </si>
  <si>
    <t>Centralize security event alerting across enterprise assets for log correlation and analysis. Best practice implementation requires the use of a SIEM, which includes vendor-defined event correlation alerts. A log analytics platform configured with security-relevant correlation alerts also satisfies this Safeguard.</t>
  </si>
  <si>
    <r>
      <rPr>
        <b/>
        <sz val="11"/>
        <color rgb="FF000000"/>
        <rFont val="Calibri"/>
      </rPr>
      <t>Obj #1:</t>
    </r>
    <r>
      <rPr>
        <sz val="11"/>
        <color rgb="FF000000"/>
        <rFont val="Calibri"/>
      </rPr>
      <t xml:space="preserve"> Security event alerting is centralized across enterprise assets for log correlation and analysis.</t>
    </r>
  </si>
  <si>
    <t>13.2</t>
  </si>
  <si>
    <t>Deploy a Host-Based Intrusion Detection Solution</t>
  </si>
  <si>
    <t>Deploy a host-based intrusion detection solution on enterprise assets, where appropriate and/or supported.</t>
  </si>
  <si>
    <r>
      <rPr>
        <b/>
        <sz val="11"/>
        <color rgb="FF000000"/>
        <rFont val="Calibri"/>
      </rPr>
      <t>Obj #1:</t>
    </r>
    <r>
      <rPr>
        <sz val="11"/>
        <color rgb="FF000000"/>
        <rFont val="Calibri"/>
      </rPr>
      <t xml:space="preserve"> A host-based intrusion detection solution is deployed on enterprise assets, where appropriate and/or supported.</t>
    </r>
  </si>
  <si>
    <t>13.3</t>
  </si>
  <si>
    <t>Deploy a Network Intrusion Detection Solution</t>
  </si>
  <si>
    <t>Deploy a network intrusion detection solution on enterprise assets, where appropriate. Example implementations include the use of a Network Intrusion Detection System (NIDS) or equivalent cloud service provider (CSP) service.</t>
  </si>
  <si>
    <r>
      <rPr>
        <b/>
        <sz val="11"/>
        <color rgb="FF000000"/>
        <rFont val="Calibri"/>
      </rPr>
      <t>Obj #1:</t>
    </r>
    <r>
      <rPr>
        <sz val="11"/>
        <color rgb="FF000000"/>
        <rFont val="Calibri"/>
      </rPr>
      <t xml:space="preserve"> A network intrusion detection solution is deployed on enterprise assets, where appropriate.</t>
    </r>
  </si>
  <si>
    <t>13.4</t>
  </si>
  <si>
    <t>Perform Traffic Filtering Between Network Segments</t>
  </si>
  <si>
    <t>Perform traffic filtering between network segments, where appropriate.</t>
  </si>
  <si>
    <r>
      <rPr>
        <b/>
        <sz val="11"/>
        <color rgb="FF000000"/>
        <rFont val="Calibri"/>
      </rPr>
      <t>Obj #1:</t>
    </r>
    <r>
      <rPr>
        <sz val="11"/>
        <color rgb="FF000000"/>
        <rFont val="Calibri"/>
      </rPr>
      <t xml:space="preserve"> Traffic filtering between network segments is performed, where appropriate.</t>
    </r>
  </si>
  <si>
    <t>13.5</t>
  </si>
  <si>
    <t>Manage Access Control for Remote Assets</t>
  </si>
  <si>
    <t>Manage access control for assets remotely connecting to enterprise resources. Determine amount of access to enterprise resources based on: up-to-date anti-malware software installed, configuration compliance with the enterprise's secure configuration process, and ensuring the operating system and applications are up-to-date.</t>
  </si>
  <si>
    <r>
      <rPr>
        <b/>
        <sz val="11"/>
        <color rgb="FF000000"/>
        <rFont val="Calibri"/>
      </rPr>
      <t>Obj #1:</t>
    </r>
    <r>
      <rPr>
        <sz val="11"/>
        <color rgb="FF000000"/>
        <rFont val="Calibri"/>
      </rPr>
      <t xml:space="preserve"> Access control is managed for assets remotely connecting to enterprise resources.</t>
    </r>
    <r>
      <rPr>
        <sz val="11"/>
        <color rgb="FF000000"/>
        <rFont val="Calibri"/>
      </rPr>
      <t xml:space="preserve">
</t>
    </r>
    <r>
      <rPr>
        <b/>
        <sz val="11"/>
        <color rgb="FF000000"/>
        <rFont val="Calibri"/>
      </rPr>
      <t>Obj #2:</t>
    </r>
    <r>
      <rPr>
        <sz val="11"/>
        <color rgb="FF000000"/>
        <rFont val="Calibri"/>
      </rPr>
      <t xml:space="preserve"> The amount of access to enterprise resources is determined based on: up-to-date anti-malware software installed, configuration compliance with the enterprise's secure configuration process, and ensuring the operating system and applications are up to date.</t>
    </r>
  </si>
  <si>
    <t>13.6</t>
  </si>
  <si>
    <t>Collect Network Traffic Flow Logs</t>
  </si>
  <si>
    <t>Collect network traffic flow logs and/or network traffic to review and alert upon from network devices.</t>
  </si>
  <si>
    <r>
      <rPr>
        <b/>
        <sz val="11"/>
        <color rgb="FF000000"/>
        <rFont val="Calibri"/>
      </rPr>
      <t>Obj #1:</t>
    </r>
    <r>
      <rPr>
        <sz val="11"/>
        <color rgb="FF000000"/>
        <rFont val="Calibri"/>
      </rPr>
      <t xml:space="preserve"> Network traffic flow logs and/or network traffic is collected to review and alert upon from network devices.</t>
    </r>
  </si>
  <si>
    <t>13.7</t>
  </si>
  <si>
    <t>Deploy a Host-Based Intrusion Prevention Solution</t>
  </si>
  <si>
    <t>Deploy a host-based intrusion prevention solution on enterprise assets, where appropriate and/or supported. Example implementations include use of an Endpoint Detection and Response (EDR) client or host-based IPS agent.</t>
  </si>
  <si>
    <r>
      <rPr>
        <b/>
        <sz val="11"/>
        <color rgb="FF000000"/>
        <rFont val="Calibri"/>
      </rPr>
      <t>Obj #1:</t>
    </r>
    <r>
      <rPr>
        <sz val="11"/>
        <color rgb="FF000000"/>
        <rFont val="Calibri"/>
      </rPr>
      <t xml:space="preserve"> A host-based intrusion prevention solution is deployed on enterprise assets, where appropriate and/or supported.</t>
    </r>
  </si>
  <si>
    <t>13.8</t>
  </si>
  <si>
    <t>Deploy a Network Intrusion Prevention Solution</t>
  </si>
  <si>
    <t>Deploy a network intrusion prevention solution, where appropriate. Example implementations include the use of a Network Intrusion Prevention System (NIPS) or equivalent CSP service.</t>
  </si>
  <si>
    <r>
      <rPr>
        <b/>
        <sz val="11"/>
        <color rgb="FF000000"/>
        <rFont val="Calibri"/>
      </rPr>
      <t>Obj #1:</t>
    </r>
    <r>
      <rPr>
        <sz val="11"/>
        <color rgb="FF000000"/>
        <rFont val="Calibri"/>
      </rPr>
      <t xml:space="preserve"> A network intrusion prevention solution is deployed, where appropriate.</t>
    </r>
  </si>
  <si>
    <t>13.9</t>
  </si>
  <si>
    <t>Deploy Port-Level Access Control</t>
  </si>
  <si>
    <t>Deploy port-level access control. Port-level access control utilizes 802.1x, or similar network access control protocols, such as certificates, and may incorporate user and/or device authentication.</t>
  </si>
  <si>
    <r>
      <rPr>
        <b/>
        <sz val="11"/>
        <color rgb="FF000000"/>
        <rFont val="Calibri"/>
      </rPr>
      <t>Obj #1:</t>
    </r>
    <r>
      <rPr>
        <sz val="11"/>
        <color rgb="FF000000"/>
        <rFont val="Calibri"/>
      </rPr>
      <t xml:space="preserve"> Port-level access control is deployed.</t>
    </r>
    <r>
      <rPr>
        <sz val="11"/>
        <color rgb="FF000000"/>
        <rFont val="Calibri"/>
      </rPr>
      <t xml:space="preserve">
</t>
    </r>
    <r>
      <rPr>
        <b/>
        <sz val="11"/>
        <color rgb="FF000000"/>
        <rFont val="Calibri"/>
      </rPr>
      <t>Obj #2:</t>
    </r>
    <r>
      <rPr>
        <sz val="11"/>
        <color rgb="FF000000"/>
        <rFont val="Calibri"/>
      </rPr>
      <t xml:space="preserve"> Port-level access control utilizes 802.1x, or similar network access control protocols, such as certificates, and may incorporate user and/or device authentication.</t>
    </r>
  </si>
  <si>
    <t>13.10</t>
  </si>
  <si>
    <t>Perform Application Layer Filtering</t>
  </si>
  <si>
    <t>Perform application layer filtering. Example implementations include a filtering proxy, application layer firewall, or gateway.</t>
  </si>
  <si>
    <r>
      <rPr>
        <b/>
        <sz val="11"/>
        <color rgb="FF000000"/>
        <rFont val="Calibri"/>
      </rPr>
      <t>Obj #1:</t>
    </r>
    <r>
      <rPr>
        <sz val="11"/>
        <color rgb="FF000000"/>
        <rFont val="Calibri"/>
      </rPr>
      <t xml:space="preserve"> Application layer filtering is performed.</t>
    </r>
  </si>
  <si>
    <t>13.11</t>
  </si>
  <si>
    <t>Tune Security Event Alerting Thresholds</t>
  </si>
  <si>
    <t>Tune security event alerting thresholds monthly, or more frequently.</t>
  </si>
  <si>
    <r>
      <rPr>
        <b/>
        <sz val="11"/>
        <color rgb="FF000000"/>
        <rFont val="Calibri"/>
      </rPr>
      <t>Obj #1:</t>
    </r>
    <r>
      <rPr>
        <sz val="11"/>
        <color rgb="FF000000"/>
        <rFont val="Calibri"/>
      </rPr>
      <t xml:space="preserve"> Security event alerting thresholds are tuned.</t>
    </r>
    <r>
      <rPr>
        <sz val="11"/>
        <color rgb="FF000000"/>
        <rFont val="Calibri"/>
      </rPr>
      <t xml:space="preserve">
</t>
    </r>
    <r>
      <rPr>
        <b/>
        <sz val="11"/>
        <color rgb="FF000000"/>
        <rFont val="Calibri"/>
      </rPr>
      <t>Obj #2:</t>
    </r>
    <r>
      <rPr>
        <sz val="11"/>
        <color rgb="FF000000"/>
        <rFont val="Calibri"/>
      </rPr>
      <t xml:space="preserve"> Tuning is done on a monthly, or more frequent, basis.</t>
    </r>
  </si>
  <si>
    <t>Security Awareness and Skills Training</t>
  </si>
  <si>
    <t>Establish and maintain a security awareness program to influence behavior among the workforce to be security conscious and properly skilled to reduce cybersecurity risks to the enterprise.</t>
  </si>
  <si>
    <t>14.1</t>
  </si>
  <si>
    <t>Establish and Maintain a Security Awareness Program</t>
  </si>
  <si>
    <t>Establish and maintain a security awareness program. The purpose of a security awareness program is to educate the enterprise's workforce on how to interact with enterprise assets and data in a secure manner. Conduct training at hire and, at a minimum, annually. Review and update content annually, or when significant enterprise changes occur that could impact this Safeguard.</t>
  </si>
  <si>
    <r>
      <rPr>
        <b/>
        <sz val="11"/>
        <color rgb="FF000000"/>
        <rFont val="Calibri"/>
      </rPr>
      <t>Obj #1:</t>
    </r>
    <r>
      <rPr>
        <sz val="11"/>
        <color rgb="FF000000"/>
        <rFont val="Calibri"/>
      </rPr>
      <t xml:space="preserve"> A security awareness program is established and maintained to educate the enterprise's workforce on how to interact with enterprise assets and data in a secure manner.</t>
    </r>
    <r>
      <rPr>
        <sz val="11"/>
        <color rgb="FF000000"/>
        <rFont val="Calibri"/>
      </rPr>
      <t xml:space="preserve">
</t>
    </r>
    <r>
      <rPr>
        <b/>
        <sz val="11"/>
        <color rgb="FF000000"/>
        <rFont val="Calibri"/>
      </rPr>
      <t>Obj #2:</t>
    </r>
    <r>
      <rPr>
        <sz val="11"/>
        <color rgb="FF000000"/>
        <rFont val="Calibri"/>
      </rPr>
      <t xml:space="preserve"> Training is conducted at hire and, at a minimum, annually.</t>
    </r>
    <r>
      <rPr>
        <sz val="11"/>
        <color rgb="FF000000"/>
        <rFont val="Calibri"/>
      </rPr>
      <t xml:space="preserve">
</t>
    </r>
    <r>
      <rPr>
        <b/>
        <sz val="11"/>
        <color rgb="FF000000"/>
        <rFont val="Calibri"/>
      </rPr>
      <t>Obj #3:</t>
    </r>
    <r>
      <rPr>
        <sz val="11"/>
        <color rgb="FF000000"/>
        <rFont val="Calibri"/>
      </rPr>
      <t xml:space="preserve"> Content is reviewed and updated annually, or when significant enterprise changes occur that could impact this Safeguard.</t>
    </r>
  </si>
  <si>
    <t>14.2</t>
  </si>
  <si>
    <t>Train Workforce Members to Recognize Social Engineering Attacks</t>
  </si>
  <si>
    <t>Train workforce members to recognize social engineering attacks, such as phishing, business email compromise (BEC), pretexting, and tailgating.</t>
  </si>
  <si>
    <r>
      <rPr>
        <b/>
        <sz val="11"/>
        <color rgb="FF000000"/>
        <rFont val="Calibri"/>
      </rPr>
      <t>Obj #1:</t>
    </r>
    <r>
      <rPr>
        <sz val="11"/>
        <color rgb="FF000000"/>
        <rFont val="Calibri"/>
      </rPr>
      <t xml:space="preserve"> Workforce members are trained to recognize social engineering attacks, such as phishing, business email compromise (BEC), pretexting, and tailgating.</t>
    </r>
  </si>
  <si>
    <t>14.3</t>
  </si>
  <si>
    <t>Train Workforce Members on Authentication Best Practices</t>
  </si>
  <si>
    <t>Train workforce members on authentication best practices. Example topics include MFA, password composition, and credential management.</t>
  </si>
  <si>
    <r>
      <rPr>
        <b/>
        <sz val="11"/>
        <color rgb="FF000000"/>
        <rFont val="Calibri"/>
      </rPr>
      <t>Obj #1:</t>
    </r>
    <r>
      <rPr>
        <sz val="11"/>
        <color rgb="FF000000"/>
        <rFont val="Calibri"/>
      </rPr>
      <t xml:space="preserve"> Workforce members are trained on authentication best practices.</t>
    </r>
  </si>
  <si>
    <t>14.4</t>
  </si>
  <si>
    <t>Train Workforce on Data Handling Best Practices</t>
  </si>
  <si>
    <t>Train workforce members on how to identify and properly store, transfer, archive, and destroy sensitive data. This also includes training workforce members on clear screen and desk best practices, such as locking their screen when they step away from their enterprise asset, erasing physical and virtual whiteboards at the end of meetings, and storing data and assets securely.</t>
  </si>
  <si>
    <r>
      <rPr>
        <b/>
        <sz val="11"/>
        <color rgb="FF000000"/>
        <rFont val="Calibri"/>
      </rPr>
      <t>Obj #1:</t>
    </r>
    <r>
      <rPr>
        <sz val="11"/>
        <color rgb="FF000000"/>
        <rFont val="Calibri"/>
      </rPr>
      <t xml:space="preserve"> Workforce members are trained on how to identify and properly store, transfer, archive, and destroy sensitive data.</t>
    </r>
    <r>
      <rPr>
        <sz val="11"/>
        <color rgb="FF000000"/>
        <rFont val="Calibri"/>
      </rPr>
      <t xml:space="preserve">
</t>
    </r>
    <r>
      <rPr>
        <b/>
        <sz val="11"/>
        <color rgb="FF000000"/>
        <rFont val="Calibri"/>
      </rPr>
      <t>Obj #2:</t>
    </r>
    <r>
      <rPr>
        <sz val="11"/>
        <color rgb="FF000000"/>
        <rFont val="Calibri"/>
      </rPr>
      <t xml:space="preserve"> Training includes clear screen and desk best practices, such as locking their screen when they step away from their enterprise asset, erasing physical and virtual whiteboards at the end of meetings, and storing data and assets securely.</t>
    </r>
  </si>
  <si>
    <t>14.5</t>
  </si>
  <si>
    <t>Train Workforce Members on Causes of Unintentional Data Exposure</t>
  </si>
  <si>
    <t>Train workforce members to be aware of causes for unintentional data exposure. Example topics include mis-delivery of sensitive data, losing a portable end-user device, or publishing data to unintended audiences.</t>
  </si>
  <si>
    <r>
      <rPr>
        <b/>
        <sz val="11"/>
        <color rgb="FF000000"/>
        <rFont val="Calibri"/>
      </rPr>
      <t>Obj #1:</t>
    </r>
    <r>
      <rPr>
        <sz val="11"/>
        <color rgb="FF000000"/>
        <rFont val="Calibri"/>
      </rPr>
      <t xml:space="preserve"> Workforce members are trained to be aware of causes for unintentional data exposure.</t>
    </r>
  </si>
  <si>
    <t>14.6</t>
  </si>
  <si>
    <t>Train Workforce Members on Recognizing and Reporting Security Incidents</t>
  </si>
  <si>
    <t>Train workforce members to be able to recognize a potential incident and be able to report such an incident.</t>
  </si>
  <si>
    <r>
      <rPr>
        <b/>
        <sz val="11"/>
        <color rgb="FF000000"/>
        <rFont val="Calibri"/>
      </rPr>
      <t>Obj #1:</t>
    </r>
    <r>
      <rPr>
        <sz val="11"/>
        <color rgb="FF000000"/>
        <rFont val="Calibri"/>
      </rPr>
      <t xml:space="preserve"> Workforce members are trained to recognize a potential incident and to report such an incident.</t>
    </r>
  </si>
  <si>
    <t>14.7</t>
  </si>
  <si>
    <t>Train Workforce on How to Identify and Report if Their Enterprise Assets are Missing Security Updates</t>
  </si>
  <si>
    <t>Train workforce to understand how to verify and report out-of-date software patches or any failures in automated processes and tools. Part of this training should include notifying IT personnel of any failures in automated processes and tools.</t>
  </si>
  <si>
    <r>
      <rPr>
        <b/>
        <sz val="11"/>
        <color rgb="FF000000"/>
        <rFont val="Calibri"/>
      </rPr>
      <t>Obj #1:</t>
    </r>
    <r>
      <rPr>
        <sz val="11"/>
        <color rgb="FF000000"/>
        <rFont val="Calibri"/>
      </rPr>
      <t xml:space="preserve"> Workforce is trained to understand how to verify and report out-of-date software patches or any failures in automated processes and tools.</t>
    </r>
    <r>
      <rPr>
        <sz val="11"/>
        <color rgb="FF000000"/>
        <rFont val="Calibri"/>
      </rPr>
      <t xml:space="preserve">
</t>
    </r>
    <r>
      <rPr>
        <b/>
        <sz val="11"/>
        <color rgb="FF000000"/>
        <rFont val="Calibri"/>
      </rPr>
      <t>Obj #2:</t>
    </r>
    <r>
      <rPr>
        <sz val="11"/>
        <color rgb="FF000000"/>
        <rFont val="Calibri"/>
      </rPr>
      <t xml:space="preserve"> Training includes notifying IT personnel of any failures in automated processes and tools.</t>
    </r>
  </si>
  <si>
    <t>14.8</t>
  </si>
  <si>
    <t>Train Workforce on the Dangers of Connecting to and Transmitting Enterprise Data Over Insecure Networks</t>
  </si>
  <si>
    <t>Train workforce members on the dangers of connecting to, and transmitting data over, insecure networks for enterprise activities. If the enterprise has remote workers, training must include guidance to ensure that all users securely configure their home network infrastructure.</t>
  </si>
  <si>
    <r>
      <rPr>
        <b/>
        <sz val="11"/>
        <color rgb="FF000000"/>
        <rFont val="Calibri"/>
      </rPr>
      <t>Obj #1:</t>
    </r>
    <r>
      <rPr>
        <sz val="11"/>
        <color rgb="FF000000"/>
        <rFont val="Calibri"/>
      </rPr>
      <t xml:space="preserve"> Workforce members are trained on the dangers of connecting to and transmitting data over insecure networks for enterprise activities.</t>
    </r>
    <r>
      <rPr>
        <sz val="11"/>
        <color rgb="FF000000"/>
        <rFont val="Calibri"/>
      </rPr>
      <t xml:space="preserve">
</t>
    </r>
    <r>
      <rPr>
        <b/>
        <sz val="11"/>
        <color rgb="FF000000"/>
        <rFont val="Calibri"/>
      </rPr>
      <t>Obj #2:</t>
    </r>
    <r>
      <rPr>
        <sz val="11"/>
        <color rgb="FF000000"/>
        <rFont val="Calibri"/>
      </rPr>
      <t xml:space="preserve"> For enterprises with remote workers, training includes guidance to ensure that all users securely configure their home network infrastructure.</t>
    </r>
  </si>
  <si>
    <t>14.9</t>
  </si>
  <si>
    <t>Conduct Role-Specific Security Awareness and Skills Training</t>
  </si>
  <si>
    <t>Conduct role-specific security awareness and skills training. Example implementations include secure system administration courses for IT professionals, OWASP® Top 10 vulnerability awareness and prevention training for web application developers, and advanced social engineering awareness training for high-profile roles.</t>
  </si>
  <si>
    <r>
      <rPr>
        <b/>
        <sz val="11"/>
        <color rgb="FF000000"/>
        <rFont val="Calibri"/>
      </rPr>
      <t>Obj #1:</t>
    </r>
    <r>
      <rPr>
        <sz val="11"/>
        <color rgb="FF000000"/>
        <rFont val="Calibri"/>
      </rPr>
      <t xml:space="preserve"> Role-specific security awareness and skills training is conducted.</t>
    </r>
  </si>
  <si>
    <t>Service Provider Management</t>
  </si>
  <si>
    <t>Develop a process to evaluate service providers who hold sensitive data, or are responsible for an enterprise's critical IT platforms or processes, to ensure these providers are protecting those platforms and data appropriately.</t>
  </si>
  <si>
    <t>15.1</t>
  </si>
  <si>
    <t>Establish and Maintain an Inventory of Service Providers</t>
  </si>
  <si>
    <t>Establish and maintain an inventory of service providers. The inventory is to list all known service providers, include classification(s), and designate an enterprise contact for each service provider. Review and update the inventory annually, or when significant enterprise changes occur that could impact this Safeguard.</t>
  </si>
  <si>
    <r>
      <rPr>
        <b/>
        <sz val="11"/>
        <color rgb="FF000000"/>
        <rFont val="Calibri"/>
      </rPr>
      <t>Obj #1:</t>
    </r>
    <r>
      <rPr>
        <sz val="11"/>
        <color rgb="FF000000"/>
        <rFont val="Calibri"/>
      </rPr>
      <t xml:space="preserve"> An inventory of service providers is established and maintained.</t>
    </r>
    <r>
      <rPr>
        <sz val="11"/>
        <color rgb="FF000000"/>
        <rFont val="Calibri"/>
      </rPr>
      <t xml:space="preserve">
</t>
    </r>
    <r>
      <rPr>
        <b/>
        <sz val="11"/>
        <color rgb="FF000000"/>
        <rFont val="Calibri"/>
      </rPr>
      <t>Obj #2:</t>
    </r>
    <r>
      <rPr>
        <sz val="11"/>
        <color rgb="FF000000"/>
        <rFont val="Calibri"/>
      </rPr>
      <t xml:space="preserve"> The inventory lists all known service providers, including classification(s), and designates an enterprise contact for each service provider.</t>
    </r>
    <r>
      <rPr>
        <sz val="11"/>
        <color rgb="FF000000"/>
        <rFont val="Calibri"/>
      </rPr>
      <t xml:space="preserve">
</t>
    </r>
    <r>
      <rPr>
        <b/>
        <sz val="11"/>
        <color rgb="FF000000"/>
        <rFont val="Calibri"/>
      </rPr>
      <t>Obj #3:</t>
    </r>
    <r>
      <rPr>
        <sz val="11"/>
        <color rgb="FF000000"/>
        <rFont val="Calibri"/>
      </rPr>
      <t xml:space="preserve"> The inventory is reviewed and updated annually, or when significant enterprise changes occur that could impact this Safeguard.</t>
    </r>
  </si>
  <si>
    <t>15.2</t>
  </si>
  <si>
    <t>Establish and Maintain a Service Provider Management Policy</t>
  </si>
  <si>
    <t>Establish and maintain a service provider management policy. Ensure the policy addresses the classification, inventory, assessment, monitoring, and decommissioning of service providers. Review and update the policy annually, or when significant enterprise changes occur that could impact this Safeguard.</t>
  </si>
  <si>
    <r>
      <rPr>
        <b/>
        <sz val="11"/>
        <color rgb="FF000000"/>
        <rFont val="Calibri"/>
      </rPr>
      <t>Obj #1:</t>
    </r>
    <r>
      <rPr>
        <sz val="11"/>
        <color rgb="FF000000"/>
        <rFont val="Calibri"/>
      </rPr>
      <t xml:space="preserve"> A service provider management policy is established and maintained.</t>
    </r>
    <r>
      <rPr>
        <sz val="11"/>
        <color rgb="FF000000"/>
        <rFont val="Calibri"/>
      </rPr>
      <t xml:space="preserve">
</t>
    </r>
    <r>
      <rPr>
        <b/>
        <sz val="11"/>
        <color rgb="FF000000"/>
        <rFont val="Calibri"/>
      </rPr>
      <t>Obj #2:</t>
    </r>
    <r>
      <rPr>
        <sz val="11"/>
        <color rgb="FF000000"/>
        <rFont val="Calibri"/>
      </rPr>
      <t xml:space="preserve"> The policy addresses the classification, inventory, assessment, monitoring, and decommissioning of service providers.</t>
    </r>
    <r>
      <rPr>
        <sz val="11"/>
        <color rgb="FF000000"/>
        <rFont val="Calibri"/>
      </rPr>
      <t xml:space="preserve">
</t>
    </r>
    <r>
      <rPr>
        <b/>
        <sz val="11"/>
        <color rgb="FF000000"/>
        <rFont val="Calibri"/>
      </rPr>
      <t>Obj #3:</t>
    </r>
    <r>
      <rPr>
        <sz val="11"/>
        <color rgb="FF000000"/>
        <rFont val="Calibri"/>
      </rPr>
      <t xml:space="preserve"> The policy is reviewed and updated annually, or when significant enterprise changes occur that could impact this Safeguard.</t>
    </r>
  </si>
  <si>
    <t>15.3</t>
  </si>
  <si>
    <t>Classify Service Providers</t>
  </si>
  <si>
    <t>Classify service providers. Classification consideration may include one or more characteristics, such as data sensitivity, data volume, availability requirements, applicable regulations, inherent risk, and mitigated risk. Update and review classifications annually, or when significant enterprise changes occur that could impact this Safeguard.</t>
  </si>
  <si>
    <r>
      <rPr>
        <b/>
        <sz val="11"/>
        <color rgb="FF000000"/>
        <rFont val="Calibri"/>
      </rPr>
      <t>Obj #1:</t>
    </r>
    <r>
      <rPr>
        <sz val="11"/>
        <color rgb="FF000000"/>
        <rFont val="Calibri"/>
      </rPr>
      <t xml:space="preserve"> Service providers are classified.</t>
    </r>
    <r>
      <rPr>
        <sz val="11"/>
        <color rgb="FF000000"/>
        <rFont val="Calibri"/>
      </rPr>
      <t xml:space="preserve">
</t>
    </r>
    <r>
      <rPr>
        <b/>
        <sz val="11"/>
        <color rgb="FF000000"/>
        <rFont val="Calibri"/>
      </rPr>
      <t>Obj #2:</t>
    </r>
    <r>
      <rPr>
        <sz val="11"/>
        <color rgb="FF000000"/>
        <rFont val="Calibri"/>
      </rPr>
      <t xml:space="preserve"> Classifications are reviewed and updated annually, or when significant enterprise changes occur that could impact this Safeguard.</t>
    </r>
  </si>
  <si>
    <t>15.4</t>
  </si>
  <si>
    <t>Ensure Service Provider Contracts Include Security Requirements</t>
  </si>
  <si>
    <t>Ensure service provider contracts include security requirements. Example requirements may include minimum security program requirements, security incident and/or data breach notification and response, data encryption requirements, and data disposal commitments. These security requirements must be consistent with the enterprise's service provider management policy. Review service provider contracts annually to ensure contracts are not missing security requirements.</t>
  </si>
  <si>
    <r>
      <rPr>
        <b/>
        <sz val="11"/>
        <color rgb="FF000000"/>
        <rFont val="Calibri"/>
      </rPr>
      <t>Obj #1:</t>
    </r>
    <r>
      <rPr>
        <sz val="11"/>
        <color rgb="FF000000"/>
        <rFont val="Calibri"/>
      </rPr>
      <t xml:space="preserve"> Service provider contracts include security requirements.</t>
    </r>
    <r>
      <rPr>
        <sz val="11"/>
        <color rgb="FF000000"/>
        <rFont val="Calibri"/>
      </rPr>
      <t xml:space="preserve">
</t>
    </r>
    <r>
      <rPr>
        <b/>
        <sz val="11"/>
        <color rgb="FF000000"/>
        <rFont val="Calibri"/>
      </rPr>
      <t>Obj #2:</t>
    </r>
    <r>
      <rPr>
        <sz val="11"/>
        <color rgb="FF000000"/>
        <rFont val="Calibri"/>
      </rPr>
      <t xml:space="preserve"> Security requirements are consistent with the enterprise's service provider management policy.</t>
    </r>
    <r>
      <rPr>
        <sz val="11"/>
        <color rgb="FF000000"/>
        <rFont val="Calibri"/>
      </rPr>
      <t xml:space="preserve">
</t>
    </r>
    <r>
      <rPr>
        <b/>
        <sz val="11"/>
        <color rgb="FF000000"/>
        <rFont val="Calibri"/>
      </rPr>
      <t>Obj #3:</t>
    </r>
    <r>
      <rPr>
        <sz val="11"/>
        <color rgb="FF000000"/>
        <rFont val="Calibri"/>
      </rPr>
      <t xml:space="preserve"> Service provider contracts are reviewed annually to ensure contracts are not missing security requirements.</t>
    </r>
  </si>
  <si>
    <t>15.5</t>
  </si>
  <si>
    <t>Assess Service Providers</t>
  </si>
  <si>
    <t>Assess service providers consistent with the enterprise's service provider management policy. Assessment scope may vary based on classification(s), and may include review of standardized assessment reports, such as Service Organization Control 2 (SOC 2) and Payment Card Industry (PCI) Attestation of Compliance (AoC), customized questionnaires, or other appropriately rigorous processes. Reassess service providers annually, at a minimum, or with new and renewed contracts.</t>
  </si>
  <si>
    <r>
      <rPr>
        <b/>
        <sz val="11"/>
        <color rgb="FF000000"/>
        <rFont val="Calibri"/>
      </rPr>
      <t>Obj #1:</t>
    </r>
    <r>
      <rPr>
        <sz val="11"/>
        <color rgb="FF000000"/>
        <rFont val="Calibri"/>
      </rPr>
      <t xml:space="preserve"> Service providers are assessed consistent with the enterprise's service provider management policy.</t>
    </r>
    <r>
      <rPr>
        <sz val="11"/>
        <color rgb="FF000000"/>
        <rFont val="Calibri"/>
      </rPr>
      <t xml:space="preserve">
</t>
    </r>
    <r>
      <rPr>
        <b/>
        <sz val="11"/>
        <color rgb="FF000000"/>
        <rFont val="Calibri"/>
      </rPr>
      <t>Obj #2:</t>
    </r>
    <r>
      <rPr>
        <sz val="11"/>
        <color rgb="FF000000"/>
        <rFont val="Calibri"/>
      </rPr>
      <t xml:space="preserve"> Service providers are reassessed annually, at a minimum, or with new and renewed contracts.</t>
    </r>
  </si>
  <si>
    <t>15.6</t>
  </si>
  <si>
    <t>Monitor Service Providers</t>
  </si>
  <si>
    <t>Monitor service providers consistent with the enterprise's service provider management policy. Monitoring may include periodic reassessment of service provider compliance, monitoring service provider release notes, and dark web monitoring.</t>
  </si>
  <si>
    <r>
      <rPr>
        <b/>
        <sz val="11"/>
        <color rgb="FF000000"/>
        <rFont val="Calibri"/>
      </rPr>
      <t>Obj #1:</t>
    </r>
    <r>
      <rPr>
        <sz val="11"/>
        <color rgb="FF000000"/>
        <rFont val="Calibri"/>
      </rPr>
      <t xml:space="preserve"> Service providers are monitored consistent with the enterprise's service provider management policy.</t>
    </r>
  </si>
  <si>
    <t>15.7</t>
  </si>
  <si>
    <t>Securely Decommission Service Providers</t>
  </si>
  <si>
    <t>Securely decommission service providers. Example considerations include user and service account deactivation, termination of data flows, and secure disposal of enterprise data within service provider systems.</t>
  </si>
  <si>
    <r>
      <rPr>
        <b/>
        <sz val="11"/>
        <color rgb="FF000000"/>
        <rFont val="Calibri"/>
      </rPr>
      <t>Obj #1:</t>
    </r>
    <r>
      <rPr>
        <sz val="11"/>
        <color rgb="FF000000"/>
        <rFont val="Calibri"/>
      </rPr>
      <t xml:space="preserve"> Service providers are securely decommissioned.</t>
    </r>
  </si>
  <si>
    <t>Application Software Security</t>
  </si>
  <si>
    <t>Manage the security life cycle of in-house developed, hosted, or acquired software to prevent, detect, and remediate security weaknesses before they can impact the enterprise.</t>
  </si>
  <si>
    <t>16.1</t>
  </si>
  <si>
    <t>Establish and Maintain a Secure Application Development Process</t>
  </si>
  <si>
    <t>Establish and maintain a secure application development process. In the process, address such items as: secure application design standards, secure coding practices, developer training, vulnerability management, security of third-party code, and application security testing procedures. Review and update documentation annually, or when significant enterprise changes occur that could impact this Safeguard.</t>
  </si>
  <si>
    <r>
      <rPr>
        <b/>
        <sz val="11"/>
        <color rgb="FF000000"/>
        <rFont val="Calibri"/>
      </rPr>
      <t>Obj #1:</t>
    </r>
    <r>
      <rPr>
        <sz val="11"/>
        <color rgb="FF000000"/>
        <rFont val="Calibri"/>
      </rPr>
      <t xml:space="preserve"> A secure application development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items such as: secure application design standards, secure coding practices, developer training, vulnerability management, security of third-party code, and application security testing procedures.</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</si>
  <si>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16.2</t>
  </si>
  <si>
    <t>Establish and Maintain a Process to Accept and Address Software Vulnerabilities</t>
  </si>
  <si>
    <t>Establish and maintain a process to accept and address reports of software vulnerabilities, including providing a means for external entities to report. The process is to include such items as: a vulnerability handling policy that identifies reporting process, responsible party for handling vulnerability reports, and a process for intake, assignment, remediation, and remediation testing. As part of the process, use a vulnerability tracking system that includes severity ratings and metrics for measuring timing for identification, analysis, and remediation of vulnerabilities. Review and update documentation annually, or when significant enterprise changes occur that could impact this Safeguard. Third-party application developers need to consider this an externally-facing policy that helps to set expectations for outside stakeholders.</t>
  </si>
  <si>
    <r>
      <rPr>
        <b/>
        <sz val="11"/>
        <color rgb="FF000000"/>
        <rFont val="Calibri"/>
      </rPr>
      <t>Obj #1:</t>
    </r>
    <r>
      <rPr>
        <sz val="11"/>
        <color rgb="FF000000"/>
        <rFont val="Calibri"/>
      </rPr>
      <t xml:space="preserve"> A process is established and maintained to accept and address reports of software vulnerabilities, including providing a means for external entities to report.</t>
    </r>
    <r>
      <rPr>
        <sz val="11"/>
        <color rgb="FF000000"/>
        <rFont val="Calibri"/>
      </rPr>
      <t xml:space="preserve">
</t>
    </r>
    <r>
      <rPr>
        <sz val="11"/>
        <color rgb="FF000000"/>
        <rFont val="Calibri"/>
      </rPr>
      <t>An externally-facing policy is considered for third-party application developers that helps to set expectations for outside stakeholders.</t>
    </r>
    <r>
      <rPr>
        <sz val="11"/>
        <color rgb="FF000000"/>
        <rFont val="Calibri"/>
      </rPr>
      <t xml:space="preserve">
</t>
    </r>
    <r>
      <rPr>
        <b/>
        <sz val="11"/>
        <color rgb="FF000000"/>
        <rFont val="Calibri"/>
      </rPr>
      <t>Obj #2:</t>
    </r>
    <r>
      <rPr>
        <sz val="11"/>
        <color rgb="FF000000"/>
        <rFont val="Calibri"/>
      </rPr>
      <t xml:space="preserve"> The process includes items such as: a vulnerability handling policy that identifies reporting process, responsible party for handling vulnerability reports, and a process for intake, assignment, remediation, and remediation testing.</t>
    </r>
    <r>
      <rPr>
        <sz val="11"/>
        <color rgb="FF000000"/>
        <rFont val="Calibri"/>
      </rPr>
      <t xml:space="preserve">
</t>
    </r>
    <r>
      <rPr>
        <b/>
        <sz val="11"/>
        <color rgb="FF000000"/>
        <rFont val="Calibri"/>
      </rPr>
      <t>Obj #3:</t>
    </r>
    <r>
      <rPr>
        <sz val="11"/>
        <color rgb="FF000000"/>
        <rFont val="Calibri"/>
      </rPr>
      <t xml:space="preserve"> A vulnerability tracking system is used that includes severity ratings and metrics for measuring timing for identification, analysis, and remediation of vulnerabilities.</t>
    </r>
    <r>
      <rPr>
        <sz val="11"/>
        <color rgb="FF000000"/>
        <rFont val="Calibri"/>
      </rPr>
      <t xml:space="preserve">
</t>
    </r>
    <r>
      <rPr>
        <b/>
        <sz val="11"/>
        <color rgb="FF000000"/>
        <rFont val="Calibri"/>
      </rPr>
      <t>Obj #4:</t>
    </r>
    <r>
      <rPr>
        <sz val="11"/>
        <color rgb="FF000000"/>
        <rFont val="Calibri"/>
      </rPr>
      <t xml:space="preserve"> Documentation is reviewed and updated annually, or when significant enterprise changes occur that could impact this Safeguard.</t>
    </r>
  </si>
  <si>
    <t>16.3</t>
  </si>
  <si>
    <t>Perform Root Cause Analysis on Security Vulnerabilities</t>
  </si>
  <si>
    <t>Perform root cause analysis on security vulnerabilities. When reviewing vulnerabilities, root cause analysis is the task of evaluating underlying issues that create vulnerabilities in code, and allows development teams to move beyond just fixing individual vulnerabilities as they arise.</t>
  </si>
  <si>
    <r>
      <rPr>
        <b/>
        <sz val="11"/>
        <color rgb="FF000000"/>
        <rFont val="Calibri"/>
      </rPr>
      <t>Obj #1:</t>
    </r>
    <r>
      <rPr>
        <sz val="11"/>
        <color rgb="FF000000"/>
        <rFont val="Calibri"/>
      </rPr>
      <t xml:space="preserve"> Root cause analysis is performed on security vulnerabilities that includes the task of evaluating underlying issues that create vulnerabilities in code, and allows development teams to move beyond just fixing individual vulnerabilities as they arise.</t>
    </r>
  </si>
  <si>
    <t>16.4</t>
  </si>
  <si>
    <t>Establish and Manage an Inventory of Third-Party Software Components</t>
  </si>
  <si>
    <t>Establish and manage an updated inventory of third-party components used in development, often referred to as a "bill of materials," as well as components slated for future use. This inventory is to include any risks that each third-party component could pose. Evaluate the list at least monthly to identify any changes or updates to these components, and validate that the component is still supported.</t>
  </si>
  <si>
    <r>
      <rPr>
        <b/>
        <sz val="11"/>
        <color rgb="FF000000"/>
        <rFont val="Calibri"/>
      </rPr>
      <t>Obj #1:</t>
    </r>
    <r>
      <rPr>
        <sz val="11"/>
        <color rgb="FF000000"/>
        <rFont val="Calibri"/>
      </rPr>
      <t xml:space="preserve"> An updated inventory of third-party components used in development is established and maintained, often referred to as a "bill of materials," as well as components slated for future use.</t>
    </r>
    <r>
      <rPr>
        <sz val="11"/>
        <color rgb="FF000000"/>
        <rFont val="Calibri"/>
      </rPr>
      <t xml:space="preserve">
</t>
    </r>
    <r>
      <rPr>
        <b/>
        <sz val="11"/>
        <color rgb="FF000000"/>
        <rFont val="Calibri"/>
      </rPr>
      <t>Obj #2:</t>
    </r>
    <r>
      <rPr>
        <sz val="11"/>
        <color rgb="FF000000"/>
        <rFont val="Calibri"/>
      </rPr>
      <t xml:space="preserve"> The inventory includes any risks that each third-party component could pose.</t>
    </r>
    <r>
      <rPr>
        <sz val="11"/>
        <color rgb="FF000000"/>
        <rFont val="Calibri"/>
      </rPr>
      <t xml:space="preserve">
</t>
    </r>
    <r>
      <rPr>
        <b/>
        <sz val="11"/>
        <color rgb="FF000000"/>
        <rFont val="Calibri"/>
      </rPr>
      <t>Obj #3:</t>
    </r>
    <r>
      <rPr>
        <sz val="11"/>
        <color rgb="FF000000"/>
        <rFont val="Calibri"/>
      </rPr>
      <t xml:space="preserve"> The list is evaluated at least monthly to identify any changes or updates to these components, and validate that the component is still supported.</t>
    </r>
  </si>
  <si>
    <t>16.5</t>
  </si>
  <si>
    <t>Use Up-to-Date and Trusted Third-Party Software Components</t>
  </si>
  <si>
    <t>Use up-to-date and trusted third-party software components. When possible, choose established and proven frameworks and libraries that provide adequate security. Acquire these components from trusted sources or evaluate the software for vulnerabilities before use.</t>
  </si>
  <si>
    <r>
      <rPr>
        <b/>
        <sz val="11"/>
        <color rgb="FF000000"/>
        <rFont val="Calibri"/>
      </rPr>
      <t>Obj #1:</t>
    </r>
    <r>
      <rPr>
        <sz val="11"/>
        <color rgb="FF000000"/>
        <rFont val="Calibri"/>
      </rPr>
      <t xml:space="preserve"> Up-to-date and trusted third-party software components are used.</t>
    </r>
    <r>
      <rPr>
        <sz val="11"/>
        <color rgb="FF000000"/>
        <rFont val="Calibri"/>
      </rPr>
      <t xml:space="preserve">
</t>
    </r>
    <r>
      <rPr>
        <b/>
        <sz val="11"/>
        <color rgb="FF000000"/>
        <rFont val="Calibri"/>
      </rPr>
      <t>Obj #2:</t>
    </r>
    <r>
      <rPr>
        <sz val="11"/>
        <color rgb="FF000000"/>
        <rFont val="Calibri"/>
      </rPr>
      <t xml:space="preserve"> Established and proven frameworks and libraries are chosen that provide adequate security, when possible.</t>
    </r>
    <r>
      <rPr>
        <sz val="11"/>
        <color rgb="FF000000"/>
        <rFont val="Calibri"/>
      </rPr>
      <t xml:space="preserve">
</t>
    </r>
    <r>
      <rPr>
        <b/>
        <sz val="11"/>
        <color rgb="FF000000"/>
        <rFont val="Calibri"/>
      </rPr>
      <t>Obj #3:</t>
    </r>
    <r>
      <rPr>
        <sz val="11"/>
        <color rgb="FF000000"/>
        <rFont val="Calibri"/>
      </rPr>
      <t xml:space="preserve"> Components are acquired from trusted sources or software is evaluated for vulnerabilities before use.</t>
    </r>
  </si>
  <si>
    <t>16.6</t>
  </si>
  <si>
    <t>Establish and Maintain a Severity Rating System and Process for Application Vulnerabilities</t>
  </si>
  <si>
    <t>Establish and maintain a severity rating system and process for application vulnerabilities that facilitates prioritizing the order in which discovered vulnerabilities are fixed. This process includes setting a minimum level of security acceptability for releasing code or applications. Severity ratings bring a systematic way of triaging vulnerabilities that improves risk management and helps ensure the most severe bugs are fixed first. Review and update the system and process annually.</t>
  </si>
  <si>
    <r>
      <rPr>
        <b/>
        <sz val="11"/>
        <color rgb="FF000000"/>
        <rFont val="Calibri"/>
      </rPr>
      <t>Obj #1:</t>
    </r>
    <r>
      <rPr>
        <sz val="11"/>
        <color rgb="FF000000"/>
        <rFont val="Calibri"/>
      </rPr>
      <t xml:space="preserve"> A severity rating system and process is established and maintained for application vulnerabilities.</t>
    </r>
    <r>
      <rPr>
        <sz val="11"/>
        <color rgb="FF000000"/>
        <rFont val="Calibri"/>
      </rPr>
      <t xml:space="preserve">
</t>
    </r>
    <r>
      <rPr>
        <b/>
        <sz val="11"/>
        <color rgb="FF000000"/>
        <rFont val="Calibri"/>
      </rPr>
      <t>Obj #2:</t>
    </r>
    <r>
      <rPr>
        <sz val="11"/>
        <color rgb="FF000000"/>
        <rFont val="Calibri"/>
      </rPr>
      <t xml:space="preserve"> The severity rating system facilitates prioritizing the order in which discovered vulnerabilities are fixed.</t>
    </r>
    <r>
      <rPr>
        <sz val="11"/>
        <color rgb="FF000000"/>
        <rFont val="Calibri"/>
      </rPr>
      <t xml:space="preserve">
</t>
    </r>
    <r>
      <rPr>
        <b/>
        <sz val="11"/>
        <color rgb="FF000000"/>
        <rFont val="Calibri"/>
      </rPr>
      <t>Obj #3:</t>
    </r>
    <r>
      <rPr>
        <sz val="11"/>
        <color rgb="FF000000"/>
        <rFont val="Calibri"/>
      </rPr>
      <t xml:space="preserve"> The process includes setting a minimum level of security acceptability for releasing code or applications.</t>
    </r>
    <r>
      <rPr>
        <sz val="11"/>
        <color rgb="FF000000"/>
        <rFont val="Calibri"/>
      </rPr>
      <t xml:space="preserve">
</t>
    </r>
    <r>
      <rPr>
        <b/>
        <sz val="11"/>
        <color rgb="FF000000"/>
        <rFont val="Calibri"/>
      </rPr>
      <t>Obj #4:</t>
    </r>
    <r>
      <rPr>
        <sz val="11"/>
        <color rgb="FF000000"/>
        <rFont val="Calibri"/>
      </rPr>
      <t xml:space="preserve"> The system and process are reviewed and updated annually.</t>
    </r>
  </si>
  <si>
    <t>16.7</t>
  </si>
  <si>
    <t>Use Standard Hardening Configuration Templates for Application Infrastructure</t>
  </si>
  <si>
    <t>Use standard, industry-recommended hardening configuration templates for application infrastructure components. This includes underlying servers, databases, and web servers, and applies to cloud containers, Platform as a Service (PaaS) components, and SaaS components. Do not allow in-house developed software to weaken configuration hardening.</t>
  </si>
  <si>
    <r>
      <rPr>
        <b/>
        <sz val="11"/>
        <color rgb="FF000000"/>
        <rFont val="Calibri"/>
      </rPr>
      <t>Obj #1:</t>
    </r>
    <r>
      <rPr>
        <sz val="11"/>
        <color rgb="FF000000"/>
        <rFont val="Calibri"/>
      </rPr>
      <t xml:space="preserve"> Standard, industry-recommended hardening configuration templates are used for application infrastructure components.</t>
    </r>
    <r>
      <rPr>
        <sz val="11"/>
        <color rgb="FF000000"/>
        <rFont val="Calibri"/>
      </rPr>
      <t xml:space="preserve">
</t>
    </r>
    <r>
      <rPr>
        <b/>
        <sz val="11"/>
        <color rgb="FF000000"/>
        <rFont val="Calibri"/>
      </rPr>
      <t>Obj #2:</t>
    </r>
    <r>
      <rPr>
        <sz val="11"/>
        <color rgb="FF000000"/>
        <rFont val="Calibri"/>
      </rPr>
      <t xml:space="preserve"> The configuration templates apply to underlying servers, databases, and web servers, and applies to cloud containers, Platform as a Service (PaaS) components, and SaaS components.</t>
    </r>
    <r>
      <rPr>
        <sz val="11"/>
        <color rgb="FF000000"/>
        <rFont val="Calibri"/>
      </rPr>
      <t xml:space="preserve">
</t>
    </r>
    <r>
      <rPr>
        <b/>
        <sz val="11"/>
        <color rgb="FF000000"/>
        <rFont val="Calibri"/>
      </rPr>
      <t>Obj #3:</t>
    </r>
    <r>
      <rPr>
        <sz val="11"/>
        <color rgb="FF000000"/>
        <rFont val="Calibri"/>
      </rPr>
      <t xml:space="preserve"> In-house developed software does not weaken configuration hardening.</t>
    </r>
  </si>
  <si>
    <t>16.8</t>
  </si>
  <si>
    <t>Separate Production and Non-Production Systems</t>
  </si>
  <si>
    <t>Maintain separate environments for production and non-production systems.</t>
  </si>
  <si>
    <r>
      <rPr>
        <b/>
        <sz val="11"/>
        <color rgb="FF000000"/>
        <rFont val="Calibri"/>
      </rPr>
      <t>Obj #1:</t>
    </r>
    <r>
      <rPr>
        <sz val="11"/>
        <color rgb="FF000000"/>
        <rFont val="Calibri"/>
      </rPr>
      <t xml:space="preserve"> Separate environments are maintained for production and non-production systems.</t>
    </r>
  </si>
  <si>
    <t>16.9</t>
  </si>
  <si>
    <t>Train Developers in Application Security Concepts and Secure Coding</t>
  </si>
  <si>
    <t>Ensure that all software development personnel receive training in writing secure code for their specific development environment and responsibilities. Training can include general security principles and application security standard practices. Conduct training at least annually and design in a way to promote security within the development team, and build a culture of security among the developers.</t>
  </si>
  <si>
    <r>
      <rPr>
        <b/>
        <sz val="11"/>
        <color rgb="FF000000"/>
        <rFont val="Calibri"/>
      </rPr>
      <t>Obj #1:</t>
    </r>
    <r>
      <rPr>
        <sz val="11"/>
        <color rgb="FF000000"/>
        <rFont val="Calibri"/>
      </rPr>
      <t xml:space="preserve"> All software development personnel receive training in writing secure code for their specific development environment and responsibilities.</t>
    </r>
    <r>
      <rPr>
        <sz val="11"/>
        <color rgb="FF000000"/>
        <rFont val="Calibri"/>
      </rPr>
      <t xml:space="preserve">
</t>
    </r>
    <r>
      <rPr>
        <b/>
        <sz val="11"/>
        <color rgb="FF000000"/>
        <rFont val="Calibri"/>
      </rPr>
      <t>Obj #2:</t>
    </r>
    <r>
      <rPr>
        <sz val="11"/>
        <color rgb="FF000000"/>
        <rFont val="Calibri"/>
      </rPr>
      <t xml:space="preserve"> Training is designed in a way to promote security within the development team, and build a culture of security among the developers.</t>
    </r>
    <r>
      <rPr>
        <sz val="11"/>
        <color rgb="FF000000"/>
        <rFont val="Calibri"/>
      </rPr>
      <t xml:space="preserve">
</t>
    </r>
    <r>
      <rPr>
        <b/>
        <sz val="11"/>
        <color rgb="FF000000"/>
        <rFont val="Calibri"/>
      </rPr>
      <t>Obj #3:</t>
    </r>
    <r>
      <rPr>
        <sz val="11"/>
        <color rgb="FF000000"/>
        <rFont val="Calibri"/>
      </rPr>
      <t xml:space="preserve"> Training is conducted at least annually.</t>
    </r>
  </si>
  <si>
    <t>16.10</t>
  </si>
  <si>
    <t>Apply Secure Design Principles in Application Architectures</t>
  </si>
  <si>
    <t>Apply secure design principles in application architectures. Secure design principles include the concept of least privilege and enforcing mediation to validate every operation that the user makes, promoting the concept of "never trust user input." Examples include ensuring that explicit error checking is performed and documented for all input, including for size, data type, and acceptable ranges or formats. Secure design also means minimizing the application infrastructure attack surface, such as turning off unprotected ports and services, removing unnecessary programs and files, and renaming or removing default accounts.</t>
  </si>
  <si>
    <r>
      <rPr>
        <b/>
        <sz val="11"/>
        <color rgb="FF000000"/>
        <rFont val="Calibri"/>
      </rPr>
      <t>Obj #1:</t>
    </r>
    <r>
      <rPr>
        <sz val="11"/>
        <color rgb="FF000000"/>
        <rFont val="Calibri"/>
      </rPr>
      <t xml:space="preserve"> Secure design principles are applied in application architectures.</t>
    </r>
  </si>
  <si>
    <t>16.11</t>
  </si>
  <si>
    <t>Leverage Vetted Modules or Services for Application Security Components</t>
  </si>
  <si>
    <t>Leverage vetted modules or services for application security components, such as identity management, encryption, auditing, and logging. Using platform features in critical security functions will reduce developers' workload and minimize the likelihood of design or implementation errors. Modern operating systems provide effective mechanisms for identification, authentication, and authorization and make those mechanisms available to applications. Use only standardized, currently accepted, and extensively reviewed encryption algorithms. Operating systems also provide mechanisms to create and maintain secure audit logs.</t>
  </si>
  <si>
    <r>
      <rPr>
        <b/>
        <sz val="11"/>
        <color rgb="FF000000"/>
        <rFont val="Calibri"/>
      </rPr>
      <t>Obj #1:</t>
    </r>
    <r>
      <rPr>
        <sz val="11"/>
        <color rgb="FF000000"/>
        <rFont val="Calibri"/>
      </rPr>
      <t xml:space="preserve"> Vetted modules or services are used for application security components, such as identity management, encryption, auditing, and logging.</t>
    </r>
    <r>
      <rPr>
        <sz val="11"/>
        <color rgb="FF000000"/>
        <rFont val="Calibri"/>
      </rPr>
      <t xml:space="preserve">
</t>
    </r>
    <r>
      <rPr>
        <b/>
        <sz val="11"/>
        <color rgb="FF000000"/>
        <rFont val="Calibri"/>
      </rPr>
      <t>Obj #2:</t>
    </r>
    <r>
      <rPr>
        <sz val="11"/>
        <color rgb="FF000000"/>
        <rFont val="Calibri"/>
      </rPr>
      <t xml:space="preserve"> Only standardized, currently accepted, and extensively reviewed encryption algorithms are used.</t>
    </r>
  </si>
  <si>
    <t>16.12</t>
  </si>
  <si>
    <t>Implement Code-Level Security Checks</t>
  </si>
  <si>
    <t>Apply static and dynamic analysis tools within the application life cycle to verify that secure coding practices are being followed.</t>
  </si>
  <si>
    <r>
      <rPr>
        <b/>
        <sz val="11"/>
        <color rgb="FF000000"/>
        <rFont val="Calibri"/>
      </rPr>
      <t>Obj #1:</t>
    </r>
    <r>
      <rPr>
        <sz val="11"/>
        <color rgb="FF000000"/>
        <rFont val="Calibri"/>
      </rPr>
      <t xml:space="preserve"> Static and dynamic analysis tools are applied within the application life cycle to verify that secure coding practices are being followed.</t>
    </r>
  </si>
  <si>
    <t>16.13</t>
  </si>
  <si>
    <t>Conduct Application Penetration Testing</t>
  </si>
  <si>
    <t>Conduct application penetration testing. For critical applications, authenticated penetration testing is better suited to finding business logic vulnerabilities than code scanning and automated security testing. Penetration testing relies on the skill of the tester to manually manipulate an application as an authenticated and unauthenticated user.</t>
  </si>
  <si>
    <r>
      <rPr>
        <b/>
        <sz val="11"/>
        <color rgb="FF000000"/>
        <rFont val="Calibri"/>
      </rPr>
      <t>Obj #1:</t>
    </r>
    <r>
      <rPr>
        <sz val="11"/>
        <color rgb="FF000000"/>
        <rFont val="Calibri"/>
      </rPr>
      <t xml:space="preserve"> Application penetration testing is conducted.</t>
    </r>
  </si>
  <si>
    <t>16.14</t>
  </si>
  <si>
    <t>Conduct Threat Modeling</t>
  </si>
  <si>
    <t>Conduct threat modeling. Threat modeling is the process of identifying and addressing application security design flaws within a design, before code is created. It is conducted through specially trained individuals who evaluate the application design and gauge security risks for each entry point and access level. The goal is to map out the application, architecture, and infrastructure in a structured way to understand its weaknesses.</t>
  </si>
  <si>
    <r>
      <rPr>
        <b/>
        <sz val="11"/>
        <color rgb="FF000000"/>
        <rFont val="Calibri"/>
      </rPr>
      <t>Obj #1:</t>
    </r>
    <r>
      <rPr>
        <sz val="11"/>
        <color rgb="FF000000"/>
        <rFont val="Calibri"/>
      </rPr>
      <t xml:space="preserve"> Threat modeling is conducted.</t>
    </r>
  </si>
  <si>
    <t>Incident Response Management</t>
  </si>
  <si>
    <t>Establish a program to develop and maintain an incident response capability (e.g., policies, plans, procedures, defined roles, training, and communications) to prepare, detect, and quickly respond to an attack.</t>
  </si>
  <si>
    <t>17.1</t>
  </si>
  <si>
    <t>Designate Personnel to Manage Incident Handling</t>
  </si>
  <si>
    <t>Designate one key person, and at least one backup, who will manage the enterprise's incident handling process. Management personnel are responsible for the coordination and documentation of incident response and recovery efforts and can consist of employees internal to the enterprise, service providers, or a hybrid approach. If using a service provider, designate at least one person internal to the enterprise to oversee any third-party work. Review annually, or when significant enterprise changes occur that could impact this Safeguard.</t>
  </si>
  <si>
    <r>
      <rPr>
        <b/>
        <sz val="11"/>
        <color rgb="FF000000"/>
        <rFont val="Calibri"/>
      </rPr>
      <t>Obj #1:</t>
    </r>
    <r>
      <rPr>
        <sz val="11"/>
        <color rgb="FF000000"/>
        <rFont val="Calibri"/>
      </rPr>
      <t xml:space="preserve"> One key person, and at least one backup, are designated who will manage the enterprise's incident handling process.</t>
    </r>
    <r>
      <rPr>
        <sz val="11"/>
        <color rgb="FF000000"/>
        <rFont val="Calibri"/>
      </rPr>
      <t xml:space="preserve">
</t>
    </r>
    <r>
      <rPr>
        <b/>
        <sz val="11"/>
        <color rgb="FF000000"/>
        <rFont val="Calibri"/>
      </rPr>
      <t>Obj #2:</t>
    </r>
    <r>
      <rPr>
        <sz val="11"/>
        <color rgb="FF000000"/>
        <rFont val="Calibri"/>
      </rPr>
      <t xml:space="preserve"> Management personnel are responsible for the coordination and documentation of incident response and recovery efforts and consist of employees internal to the enterprise, service providers, or a hybrid approach.</t>
    </r>
    <r>
      <rPr>
        <sz val="11"/>
        <color rgb="FF000000"/>
        <rFont val="Calibri"/>
      </rPr>
      <t xml:space="preserve">
</t>
    </r>
    <r>
      <rPr>
        <b/>
        <sz val="11"/>
        <color rgb="FF000000"/>
        <rFont val="Calibri"/>
      </rPr>
      <t>Obj #3:</t>
    </r>
    <r>
      <rPr>
        <sz val="11"/>
        <color rgb="FF000000"/>
        <rFont val="Calibri"/>
      </rPr>
      <t xml:space="preserve"> If using a service provider, at least one person internal to the enterprise is designated to oversee any third-party work.</t>
    </r>
    <r>
      <rPr>
        <sz val="11"/>
        <color rgb="FF000000"/>
        <rFont val="Calibri"/>
      </rPr>
      <t xml:space="preserve">
</t>
    </r>
    <r>
      <rPr>
        <b/>
        <sz val="11"/>
        <color rgb="FF000000"/>
        <rFont val="Calibri"/>
      </rPr>
      <t>Obj #4:</t>
    </r>
    <r>
      <rPr>
        <sz val="11"/>
        <color rgb="FF000000"/>
        <rFont val="Calibri"/>
      </rPr>
      <t xml:space="preserve"> A list of personnel is reviewed annually, or when significant enterprise changes occur that could impact this Safeguard.</t>
    </r>
  </si>
  <si>
    <t>17.2</t>
  </si>
  <si>
    <t>Establish and Maintain Contact Information for Reporting Security Incidents</t>
  </si>
  <si>
    <t>Establish and maintain contact information for parties that need to be informed of security incidents. Contacts may include internal staff, service providers, law enforcement, cyber insurance providers, relevant government agencies, Information Sharing and Analysis Center (ISAC) partners, or other stakeholders. Verify contacts annually to ensure that information is up-to-date.</t>
  </si>
  <si>
    <r>
      <rPr>
        <b/>
        <sz val="11"/>
        <color rgb="FF000000"/>
        <rFont val="Calibri"/>
      </rPr>
      <t>Obj #1:</t>
    </r>
    <r>
      <rPr>
        <sz val="11"/>
        <color rgb="FF000000"/>
        <rFont val="Calibri"/>
      </rPr>
      <t xml:space="preserve"> Contact information is established and maintained for parties that need to be informed of security incidents.</t>
    </r>
    <r>
      <rPr>
        <sz val="11"/>
        <color rgb="FF000000"/>
        <rFont val="Calibri"/>
      </rPr>
      <t xml:space="preserve">
</t>
    </r>
    <r>
      <rPr>
        <b/>
        <sz val="11"/>
        <color rgb="FF000000"/>
        <rFont val="Calibri"/>
      </rPr>
      <t>Obj #2:</t>
    </r>
    <r>
      <rPr>
        <sz val="11"/>
        <color rgb="FF000000"/>
        <rFont val="Calibri"/>
      </rPr>
      <t xml:space="preserve"> Contacts are verified annually to ensure that information is up to date.</t>
    </r>
  </si>
  <si>
    <t>17.3</t>
  </si>
  <si>
    <t>Establish and Maintain an Enterprise Process for Reporting Incidents</t>
  </si>
  <si>
    <t>Establish and maintain an documented enterprise process for the workforce to report security incidents. The process includes reporting timeframe, personnel to report to, mechanism for reporting, and the minimum information to be reported. Ensure the process is publicly available to all of the workforce. Review annually, or when significant enterprise changes occur that could impact this Safeguard.</t>
  </si>
  <si>
    <r>
      <rPr>
        <b/>
        <sz val="11"/>
        <color rgb="FF000000"/>
        <rFont val="Calibri"/>
      </rPr>
      <t>Obj #1:</t>
    </r>
    <r>
      <rPr>
        <sz val="11"/>
        <color rgb="FF000000"/>
        <rFont val="Calibri"/>
      </rPr>
      <t xml:space="preserve"> A documented enterprise process for the workforce to report security incidents is established and maintained.</t>
    </r>
    <r>
      <rPr>
        <sz val="11"/>
        <color rgb="FF000000"/>
        <rFont val="Calibri"/>
      </rPr>
      <t xml:space="preserve">
</t>
    </r>
    <r>
      <rPr>
        <b/>
        <sz val="11"/>
        <color rgb="FF000000"/>
        <rFont val="Calibri"/>
      </rPr>
      <t>Obj #2:</t>
    </r>
    <r>
      <rPr>
        <sz val="11"/>
        <color rgb="FF000000"/>
        <rFont val="Calibri"/>
      </rPr>
      <t xml:space="preserve"> The process includes reporting timeframe, personnel to report to, mechanism for reporting, and the minimum information to be reported.</t>
    </r>
    <r>
      <rPr>
        <sz val="11"/>
        <color rgb="FF000000"/>
        <rFont val="Calibri"/>
      </rPr>
      <t xml:space="preserve">
</t>
    </r>
    <r>
      <rPr>
        <b/>
        <sz val="11"/>
        <color rgb="FF000000"/>
        <rFont val="Calibri"/>
      </rPr>
      <t>Obj #3:</t>
    </r>
    <r>
      <rPr>
        <sz val="11"/>
        <color rgb="FF000000"/>
        <rFont val="Calibri"/>
      </rPr>
      <t xml:space="preserve"> The process is publicly available to all of the workforce.</t>
    </r>
    <r>
      <rPr>
        <sz val="11"/>
        <color rgb="FF000000"/>
        <rFont val="Calibri"/>
      </rPr>
      <t xml:space="preserve">
</t>
    </r>
    <r>
      <rPr>
        <b/>
        <sz val="11"/>
        <color rgb="FF000000"/>
        <rFont val="Calibri"/>
      </rPr>
      <t>Obj #4:</t>
    </r>
    <r>
      <rPr>
        <sz val="11"/>
        <color rgb="FF000000"/>
        <rFont val="Calibri"/>
      </rPr>
      <t xml:space="preserve"> The process is reviewed annually, or when significant enterprise changes occur that could impact this Safeguard.</t>
    </r>
  </si>
  <si>
    <t>17.4</t>
  </si>
  <si>
    <t>Establish and Maintain an Incident Response Process</t>
  </si>
  <si>
    <t>Establish and maintain a documented incident response process that addresses roles and responsibilities, compliance requirements, and a communication plan. Review annually, or when significant enterprise changes occur that could impact this Safeguard.</t>
  </si>
  <si>
    <r>
      <rPr>
        <b/>
        <sz val="11"/>
        <color rgb="FF000000"/>
        <rFont val="Calibri"/>
      </rPr>
      <t>Obj #1:</t>
    </r>
    <r>
      <rPr>
        <sz val="11"/>
        <color rgb="FF000000"/>
        <rFont val="Calibri"/>
      </rPr>
      <t xml:space="preserve"> A documented incident response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roles and responsibilities, compliance requirements, and a communication plan.</t>
    </r>
    <r>
      <rPr>
        <sz val="11"/>
        <color rgb="FF000000"/>
        <rFont val="Calibri"/>
      </rPr>
      <t xml:space="preserve">
</t>
    </r>
    <r>
      <rPr>
        <b/>
        <sz val="11"/>
        <color rgb="FF000000"/>
        <rFont val="Calibri"/>
      </rPr>
      <t>Obj #3:</t>
    </r>
    <r>
      <rPr>
        <sz val="11"/>
        <color rgb="FF000000"/>
        <rFont val="Calibri"/>
      </rPr>
      <t xml:space="preserve"> The process is reviewed annually, or when significant enterprise changes occur that could impact this Safeguard.</t>
    </r>
  </si>
  <si>
    <t>17.5</t>
  </si>
  <si>
    <t>Assign Key Roles and Responsibilities</t>
  </si>
  <si>
    <t>Assign key roles and responsibilities for incident response, including staff from legal, IT, information security, facilities, public relations, human resources, incident responders, analysts, and relevant third parties. Review annually, or when significant enterprise changes occur that could impact this Safeguard.</t>
  </si>
  <si>
    <r>
      <rPr>
        <b/>
        <sz val="11"/>
        <color rgb="FF000000"/>
        <rFont val="Calibri"/>
      </rPr>
      <t>Obj #1:</t>
    </r>
    <r>
      <rPr>
        <sz val="11"/>
        <color rgb="FF000000"/>
        <rFont val="Calibri"/>
      </rPr>
      <t xml:space="preserve"> Key roles and responsibilities are assigned for incident response, including staff from legal, IT, information security, facilities, public relations, human resources, incident responders, analysts, and relevant third parties.</t>
    </r>
    <r>
      <rPr>
        <sz val="11"/>
        <color rgb="FF000000"/>
        <rFont val="Calibri"/>
      </rPr>
      <t xml:space="preserve">
</t>
    </r>
    <r>
      <rPr>
        <b/>
        <sz val="11"/>
        <color rgb="FF000000"/>
        <rFont val="Calibri"/>
      </rPr>
      <t>Obj #2:</t>
    </r>
    <r>
      <rPr>
        <sz val="11"/>
        <color rgb="FF000000"/>
        <rFont val="Calibri"/>
      </rPr>
      <t xml:space="preserve"> The roles and responsibilities are reviewed annually, or when significant enterprise changes occur that could impact this Safeguard.</t>
    </r>
  </si>
  <si>
    <t>17.6</t>
  </si>
  <si>
    <t>Define Mechanisms for Communicating During Incident Response</t>
  </si>
  <si>
    <t>Determine which primary and secondary mechanisms will be used to communicate and report during a security incident. Mechanisms can include phone calls, emails, secure chat, or notification letters. Keep in mind that certain mechanisms, such as emails, can be affected during a security incident. Review annually, or when significant enterprise changes occur that could impact this Safeguard.</t>
  </si>
  <si>
    <r>
      <rPr>
        <b/>
        <sz val="11"/>
        <color rgb="FF000000"/>
        <rFont val="Calibri"/>
      </rPr>
      <t>Obj #1:</t>
    </r>
    <r>
      <rPr>
        <sz val="11"/>
        <color rgb="FF000000"/>
        <rFont val="Calibri"/>
      </rPr>
      <t xml:space="preserve"> Primary and secondary mechanisms used to communicate and report during a security incident are determined.</t>
    </r>
    <r>
      <rPr>
        <sz val="11"/>
        <color rgb="FF000000"/>
        <rFont val="Calibri"/>
      </rPr>
      <t xml:space="preserve">
</t>
    </r>
    <r>
      <rPr>
        <b/>
        <sz val="11"/>
        <color rgb="FF000000"/>
        <rFont val="Calibri"/>
      </rPr>
      <t>Obj #2:</t>
    </r>
    <r>
      <rPr>
        <sz val="11"/>
        <color rgb="FF000000"/>
        <rFont val="Calibri"/>
      </rPr>
      <t xml:space="preserve"> Mechanisms are reviewed annually, or when significant enterprise changes occur that could impact this Safeguard.</t>
    </r>
  </si>
  <si>
    <t>17.7</t>
  </si>
  <si>
    <t>Conduct Routine Incident Response Exercises</t>
  </si>
  <si>
    <t>Plan and conduct routine incident response exercises and scenarios for key personnel involved in the incident response process to prepare for responding to real-world incidents. Exercises need to test communication channels, decision making, and workflows. Conduct testing on an annual basis, at a minimum.</t>
  </si>
  <si>
    <r>
      <rPr>
        <b/>
        <sz val="11"/>
        <color rgb="FF000000"/>
        <rFont val="Calibri"/>
      </rPr>
      <t>Obj #1:</t>
    </r>
    <r>
      <rPr>
        <sz val="11"/>
        <color rgb="FF000000"/>
        <rFont val="Calibri"/>
      </rPr>
      <t xml:space="preserve"> Routine incident response exercises and scenarios are planned and conducted for key personnel involved in the incident response process to prepare for responding to real-world incidents.</t>
    </r>
    <r>
      <rPr>
        <sz val="11"/>
        <color rgb="FF000000"/>
        <rFont val="Calibri"/>
      </rPr>
      <t xml:space="preserve">
</t>
    </r>
    <r>
      <rPr>
        <b/>
        <sz val="11"/>
        <color rgb="FF000000"/>
        <rFont val="Calibri"/>
      </rPr>
      <t>Obj #2:</t>
    </r>
    <r>
      <rPr>
        <sz val="11"/>
        <color rgb="FF000000"/>
        <rFont val="Calibri"/>
      </rPr>
      <t xml:space="preserve"> The exercises test communication channels, decision-making, and workflows.</t>
    </r>
    <r>
      <rPr>
        <sz val="11"/>
        <color rgb="FF000000"/>
        <rFont val="Calibri"/>
      </rPr>
      <t xml:space="preserve">
</t>
    </r>
    <r>
      <rPr>
        <b/>
        <sz val="11"/>
        <color rgb="FF000000"/>
        <rFont val="Calibri"/>
      </rPr>
      <t>Obj #3:</t>
    </r>
    <r>
      <rPr>
        <sz val="11"/>
        <color rgb="FF000000"/>
        <rFont val="Calibri"/>
      </rPr>
      <t xml:space="preserve"> Testing is conducted on an annual basis, at a minimum.</t>
    </r>
  </si>
  <si>
    <t>17.8</t>
  </si>
  <si>
    <t>Conduct Post-Incident Reviews</t>
  </si>
  <si>
    <t>Conduct post-incident reviews. Post-incident reviews help prevent incident recurrence through identifying lessons learned and follow-up action.</t>
  </si>
  <si>
    <r>
      <rPr>
        <b/>
        <sz val="11"/>
        <color rgb="FF000000"/>
        <rFont val="Calibri"/>
      </rPr>
      <t>Obj #1:</t>
    </r>
    <r>
      <rPr>
        <sz val="11"/>
        <color rgb="FF000000"/>
        <rFont val="Calibri"/>
      </rPr>
      <t xml:space="preserve"> Post-incident reviews are conducted.</t>
    </r>
  </si>
  <si>
    <t>17.9</t>
  </si>
  <si>
    <t>Establish and Maintain Security Incident Thresholds</t>
  </si>
  <si>
    <t>Establish and maintain security incident thresholds, including, at a minimum, differentiating between an incident and an event. Examples can include: abnormal activity, security vulnerability, security weakness, data breach, privacy incident, etc. Review annually, or when significant enterprise changes occur that could impact this Safeguard.</t>
  </si>
  <si>
    <r>
      <rPr>
        <b/>
        <sz val="11"/>
        <color rgb="FF000000"/>
        <rFont val="Calibri"/>
      </rPr>
      <t>Obj #1:</t>
    </r>
    <r>
      <rPr>
        <sz val="11"/>
        <color rgb="FF000000"/>
        <rFont val="Calibri"/>
      </rPr>
      <t xml:space="preserve"> Security incident thresholds are established and maintained, including, at a minimum, differentiating between an incident and an event.</t>
    </r>
    <r>
      <rPr>
        <sz val="11"/>
        <color rgb="FF000000"/>
        <rFont val="Calibri"/>
      </rPr>
      <t xml:space="preserve">
</t>
    </r>
    <r>
      <rPr>
        <b/>
        <sz val="11"/>
        <color rgb="FF000000"/>
        <rFont val="Calibri"/>
      </rPr>
      <t>Obj #2:</t>
    </r>
    <r>
      <rPr>
        <sz val="11"/>
        <color rgb="FF000000"/>
        <rFont val="Calibri"/>
      </rPr>
      <t xml:space="preserve"> Review security incident thresholds annually, or when significant enterprise changes occur that could impact this Safeguard.</t>
    </r>
  </si>
  <si>
    <t>Penetration Testing</t>
  </si>
  <si>
    <t>Test the effectiveness and resiliency of enterprise assets through identifying and exploiting weaknesses in controls (people, processes, and technology), and simulating the objectives and actions of an attacker.</t>
  </si>
  <si>
    <t>18.1</t>
  </si>
  <si>
    <t>Establish and Maintain a Penetration Testing Program</t>
  </si>
  <si>
    <t>Establish and maintain a penetration testing program appropriate to the size, complexity, industry, and maturity of the enterprise. Penetration testing program characteristics include scope, such as network, web application, Application Programming Interface (API), hosted services, and physical premise controls; frequency; limitations, such as acceptable hours, and excluded attack types; point of contact information; remediation, such as how findings will be routed internally; and retrospective requirements.</t>
  </si>
  <si>
    <r>
      <rPr>
        <b/>
        <sz val="11"/>
        <color rgb="FF000000"/>
        <rFont val="Calibri"/>
      </rPr>
      <t>Obj #1:</t>
    </r>
    <r>
      <rPr>
        <sz val="11"/>
        <color rgb="FF000000"/>
        <rFont val="Calibri"/>
      </rPr>
      <t xml:space="preserve"> A penetration testing program is established and maintained appropriate to the size, complexity, industry, and maturity of the enterprise.</t>
    </r>
  </si>
  <si>
    <t>18.2</t>
  </si>
  <si>
    <t>Perform Periodic External Penetration Tests</t>
  </si>
  <si>
    <t>Perform periodic external penetration tests based on program requirements, no less than annually. External penetration testing must include enterprise and environmental reconnaissance to detect exploitable information. Penetration testing requires specialized skills and experience and must be conducted through a qualified party. The testing may be clear box or opaque box.</t>
  </si>
  <si>
    <r>
      <rPr>
        <b/>
        <sz val="11"/>
        <color rgb="FF000000"/>
        <rFont val="Calibri"/>
      </rPr>
      <t>Obj #1:</t>
    </r>
    <r>
      <rPr>
        <sz val="11"/>
        <color rgb="FF000000"/>
        <rFont val="Calibri"/>
      </rPr>
      <t xml:space="preserve"> Periodic external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external penetration tests are performed no less than annually.</t>
    </r>
    <r>
      <rPr>
        <sz val="11"/>
        <color rgb="FF000000"/>
        <rFont val="Calibri"/>
      </rPr>
      <t xml:space="preserve">
</t>
    </r>
    <r>
      <rPr>
        <b/>
        <sz val="11"/>
        <color rgb="FF000000"/>
        <rFont val="Calibri"/>
      </rPr>
      <t>Obj #3:</t>
    </r>
    <r>
      <rPr>
        <sz val="11"/>
        <color rgb="FF000000"/>
        <rFont val="Calibri"/>
      </rPr>
      <t xml:space="preserve"> External penetration testing includes enterprise and environmental reconnaissance to detect exploitable information.</t>
    </r>
    <r>
      <rPr>
        <sz val="11"/>
        <color rgb="FF000000"/>
        <rFont val="Calibri"/>
      </rPr>
      <t xml:space="preserve">
</t>
    </r>
    <r>
      <rPr>
        <b/>
        <sz val="11"/>
        <color rgb="FF000000"/>
        <rFont val="Calibri"/>
      </rPr>
      <t>Obj #4:</t>
    </r>
    <r>
      <rPr>
        <sz val="11"/>
        <color rgb="FF000000"/>
        <rFont val="Calibri"/>
      </rPr>
      <t xml:space="preserve"> Penetration testing is conducted through a qualified party who has specialized skills and experience.</t>
    </r>
  </si>
  <si>
    <t>18.3</t>
  </si>
  <si>
    <t>Remediate Penetration Test Findings</t>
  </si>
  <si>
    <t>Remediate penetration test findings based on the enterprise's documented vulnerability remediation process. This should include determining a timeline and level of effort based on the impact and prioritization of each identified finding.</t>
  </si>
  <si>
    <r>
      <rPr>
        <b/>
        <sz val="11"/>
        <color rgb="FF000000"/>
        <rFont val="Calibri"/>
      </rPr>
      <t>Obj #1:</t>
    </r>
    <r>
      <rPr>
        <sz val="11"/>
        <color rgb="FF000000"/>
        <rFont val="Calibri"/>
      </rPr>
      <t xml:space="preserve"> Penetration test findings are remediated based on the enterprise's documented vulnerability remediation process.</t>
    </r>
    <r>
      <rPr>
        <sz val="11"/>
        <color rgb="FF000000"/>
        <rFont val="Calibri"/>
      </rPr>
      <t xml:space="preserve">
</t>
    </r>
    <r>
      <rPr>
        <b/>
        <sz val="11"/>
        <color rgb="FF000000"/>
        <rFont val="Calibri"/>
      </rPr>
      <t>Obj #2:</t>
    </r>
    <r>
      <rPr>
        <sz val="11"/>
        <color rgb="FF000000"/>
        <rFont val="Calibri"/>
      </rPr>
      <t xml:space="preserve"> A timeline and level of effort are determined based on the impact and prioritization of each identified finding.</t>
    </r>
  </si>
  <si>
    <t>18.4</t>
  </si>
  <si>
    <t>Validate Security Measures</t>
  </si>
  <si>
    <t>Validate security measures after each penetration test. If deemed necessary, modify rulesets and capabilities to detect the techniques used during testing.</t>
  </si>
  <si>
    <r>
      <rPr>
        <b/>
        <sz val="11"/>
        <color rgb="FF000000"/>
        <rFont val="Calibri"/>
      </rPr>
      <t>Obj #1:</t>
    </r>
    <r>
      <rPr>
        <sz val="11"/>
        <color rgb="FF000000"/>
        <rFont val="Calibri"/>
      </rPr>
      <t xml:space="preserve"> Security measures are validated after each penetration test.</t>
    </r>
    <r>
      <rPr>
        <sz val="11"/>
        <color rgb="FF000000"/>
        <rFont val="Calibri"/>
      </rPr>
      <t xml:space="preserve">
</t>
    </r>
    <r>
      <rPr>
        <b/>
        <sz val="11"/>
        <color rgb="FF000000"/>
        <rFont val="Calibri"/>
      </rPr>
      <t>Obj #2:</t>
    </r>
    <r>
      <rPr>
        <sz val="11"/>
        <color rgb="FF000000"/>
        <rFont val="Calibri"/>
      </rPr>
      <t xml:space="preserve"> If deemed necessary, rulesets and capabilities are modified to detect the techniques used during testing.</t>
    </r>
  </si>
  <si>
    <t>18.5</t>
  </si>
  <si>
    <t>Perform Periodic Internal Penetration Tests</t>
  </si>
  <si>
    <t>Perform periodic internal penetration tests based on program requirements, no less than annually. The testing may be clear box or opaque box.</t>
  </si>
  <si>
    <r>
      <rPr>
        <b/>
        <sz val="11"/>
        <color rgb="FF000000"/>
        <rFont val="Calibri"/>
      </rPr>
      <t>Obj #1:</t>
    </r>
    <r>
      <rPr>
        <sz val="11"/>
        <color rgb="FF000000"/>
        <rFont val="Calibri"/>
      </rPr>
      <t xml:space="preserve"> Periodic internal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internal penetration tests are performed no less than annually.</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</si>
</sst>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yyyy\-mm\-dd"/>
  </numFmts>
  <fonts count="33" x14ac:knownFonts="1">
    <font>
      <sz val="11"/>
      <name val="Calibri"/>
    </font>
    <font>
      <b/>
      <sz val="11"/>
      <name val="Calibri"/>
    </font>
    <font>
      <b/>
      <sz val="12"/>
      <color rgb="FFFFFFFF"/>
      <name val="Calibri"/>
    </font>
    <font>
      <b/>
      <sz val="24"/>
      <color rgb="FF003B5C"/>
      <name val="Calibri"/>
    </font>
    <font>
      <b/>
      <sz val="14"/>
      <color rgb="FF003B5C"/>
      <name val="Calibri"/>
    </font>
    <font>
      <b/>
      <sz val="16"/>
      <color rgb="FF240458"/>
      <name val="Calibri"/>
    </font>
    <font>
      <sz val="14"/>
      <name val="Calibri"/>
    </font>
    <font>
      <b/>
      <i/>
      <sz val="14"/>
      <name val="Calibri"/>
    </font>
    <font>
      <sz val="11"/>
      <color rgb="FF0000FF"/>
      <name val="Calibri"/>
    </font>
    <font>
      <b/>
      <sz val="18"/>
      <color rgb="FF003B5C"/>
      <name val="Calibri"/>
    </font>
    <font>
      <b/>
      <sz val="13"/>
      <color rgb="FF240458"/>
      <name val="Calibri"/>
    </font>
    <font>
      <b/>
      <sz val="11"/>
      <color rgb="FFFFFFFF"/>
      <name val="Calibri"/>
    </font>
    <font>
      <b/>
      <sz val="11"/>
      <color rgb="FF003B5C"/>
      <name val="Calibri"/>
    </font>
    <font>
      <b/>
      <i/>
      <sz val="11"/>
      <color rgb="FFC00000"/>
      <name val="Calibri"/>
    </font>
    <font>
      <i/>
      <sz val="11"/>
      <name val="Calibri"/>
    </font>
    <font>
      <b/>
      <i/>
      <sz val="16"/>
      <color rgb="FF224814"/>
      <name val="Calibri"/>
    </font>
    <font>
      <b/>
      <i/>
      <sz val="11"/>
      <name val="Calibri"/>
    </font>
    <font>
      <b/>
      <sz val="14"/>
      <color rgb="FF7E350E"/>
      <name val="Calibri"/>
    </font>
    <font>
      <b/>
      <i/>
      <sz val="10"/>
      <color rgb="FFC00000"/>
      <name val="Calibri"/>
    </font>
    <font>
      <b/>
      <sz val="11"/>
      <color rgb="FF7E350E"/>
      <name val="Calibri"/>
    </font>
    <font>
      <b/>
      <sz val="11"/>
      <color rgb="FF000000"/>
      <name val="Calibri"/>
    </font>
    <font>
      <i/>
      <sz val="9"/>
      <name val="Calibri"/>
    </font>
    <font>
      <b/>
      <sz val="11"/>
      <color rgb="FFF2F2F2"/>
      <name val="Calibri"/>
    </font>
    <font>
      <sz val="10"/>
      <color rgb="FF003B5C"/>
      <name val="Calibri"/>
    </font>
    <font>
      <sz val="11"/>
      <color rgb="FF000000"/>
      <name val="Calibri"/>
    </font>
    <font>
      <sz val="11"/>
      <color rgb="FF006096"/>
      <name val="Roboto Condensed"/>
    </font>
    <font>
      <b/>
      <sz val="10"/>
      <color rgb="FF003B5C"/>
      <name val="Calibri"/>
    </font>
    <font>
      <i/>
      <sz val="10"/>
      <color rgb="FF003B5C"/>
      <name val="Calibri"/>
    </font>
    <font>
      <i/>
      <sz val="11"/>
      <color rgb="FF000000"/>
      <name val="Calibri"/>
    </font>
    <font>
      <i/>
      <sz val="11"/>
      <color rgb="FF0000FF"/>
      <name val="Calibri"/>
    </font>
    <font>
      <b/>
      <sz val="11"/>
      <color rgb="FFFF0000"/>
      <name val="Calibri"/>
    </font>
    <font>
      <b/>
      <i/>
      <sz val="11"/>
      <color rgb="FF000000"/>
      <name val="Calibri"/>
    </font>
    <font>
      <b/>
      <sz val="11"/>
      <color rgb="FF240458"/>
      <name val="Calibri"/>
    </font>
  </fonts>
  <fills count="24">
    <fill>
      <patternFill patternType="none"/>
    </fill>
    <fill>
      <patternFill patternType="gray125"/>
    </fill>
    <fill>
      <patternFill patternType="solid">
        <fgColor rgb="FF003B5C"/>
      </patternFill>
    </fill>
    <fill>
      <patternFill patternType="solid">
        <fgColor rgb="FFD9D9D9"/>
      </patternFill>
    </fill>
    <fill>
      <patternFill patternType="solid">
        <fgColor rgb="FFFFFFFF"/>
      </patternFill>
    </fill>
    <fill>
      <patternFill patternType="solid">
        <fgColor rgb="FFFFD966"/>
      </patternFill>
    </fill>
    <fill>
      <patternFill patternType="solid">
        <fgColor rgb="FFB26A12"/>
      </patternFill>
    </fill>
    <fill>
      <patternFill patternType="solid">
        <fgColor rgb="FFE6E6FA"/>
      </patternFill>
    </fill>
    <fill>
      <patternFill patternType="solid">
        <fgColor rgb="FF4472C4"/>
      </patternFill>
    </fill>
    <fill>
      <patternFill patternType="solid">
        <fgColor rgb="FFED7D31"/>
      </patternFill>
    </fill>
    <fill>
      <patternFill patternType="solid">
        <fgColor rgb="FF70AD47"/>
      </patternFill>
    </fill>
    <fill>
      <patternFill patternType="solid">
        <fgColor rgb="FFA5A5A5"/>
      </patternFill>
    </fill>
    <fill>
      <patternFill patternType="solid">
        <fgColor rgb="FF44546A"/>
      </patternFill>
    </fill>
    <fill>
      <patternFill patternType="solid">
        <fgColor rgb="FF44A9A5"/>
      </patternFill>
    </fill>
    <fill>
      <patternFill patternType="solid">
        <fgColor rgb="FFD9E2F3"/>
      </patternFill>
    </fill>
    <fill>
      <patternFill patternType="solid">
        <fgColor rgb="FFFCE4D6"/>
      </patternFill>
    </fill>
    <fill>
      <patternFill patternType="solid">
        <fgColor rgb="FFE2EFD9"/>
      </patternFill>
    </fill>
    <fill>
      <patternFill patternType="solid">
        <fgColor rgb="FFE7E6E6"/>
      </patternFill>
    </fill>
    <fill>
      <patternFill patternType="solid">
        <fgColor rgb="FFD6DCE4"/>
      </patternFill>
    </fill>
    <fill>
      <patternFill patternType="solid">
        <fgColor rgb="FFD6F0EF"/>
      </patternFill>
    </fill>
    <fill>
      <patternFill patternType="solid">
        <fgColor rgb="FFF2F2F2"/>
      </patternFill>
    </fill>
    <fill>
      <patternFill patternType="solid">
        <fgColor rgb="FFFFF9E7"/>
      </patternFill>
    </fill>
    <fill>
      <patternFill patternType="solid">
        <fgColor rgb="FF51154A"/>
      </patternFill>
    </fill>
    <fill>
      <patternFill patternType="solid">
        <fgColor rgb="FFCFDFDB"/>
      </patternFill>
    </fill>
  </fills>
  <borders count="15">
    <border>
      <left/>
      <right/>
      <top/>
      <bottom/>
      <diagonal/>
    </border>
    <border>
      <left style="thin">
        <color rgb="FF0086BF"/>
      </left>
      <right style="thin">
        <color rgb="FF0086BF"/>
      </right>
      <top style="thin">
        <color rgb="FF0086BF"/>
      </top>
      <bottom style="thin">
        <color rgb="FF0086BF"/>
      </bottom>
      <diagonal/>
    </border>
    <border>
      <left style="thin">
        <color rgb="FF0086BF"/>
      </left>
      <right style="thin">
        <color rgb="FF0086BF"/>
      </right>
      <top style="thin">
        <color rgb="FF0086BF"/>
      </top>
      <bottom style="thick">
        <color rgb="FF003B5C"/>
      </bottom>
      <diagonal/>
    </border>
    <border>
      <left style="thick">
        <color rgb="FF003B5C"/>
      </left>
      <right style="thin">
        <color rgb="FF0086BF"/>
      </right>
      <top style="thin">
        <color rgb="FF0086BF"/>
      </top>
      <bottom style="thin">
        <color rgb="FF0086BF"/>
      </bottom>
      <diagonal/>
    </border>
    <border>
      <left style="thick">
        <color rgb="FF003B5C"/>
      </left>
      <right style="thin">
        <color rgb="FF0086BF"/>
      </right>
      <top style="thin">
        <color rgb="FF0086BF"/>
      </top>
      <bottom style="thick">
        <color rgb="FF003B5C"/>
      </bottom>
      <diagonal/>
    </border>
    <border>
      <left style="thin">
        <color rgb="FF0086BF"/>
      </left>
      <right style="thick">
        <color rgb="FF003B5C"/>
      </right>
      <top style="thin">
        <color rgb="FF0086BF"/>
      </top>
      <bottom style="thin">
        <color rgb="FF0086BF"/>
      </bottom>
      <diagonal/>
    </border>
    <border>
      <left style="thin">
        <color rgb="FF0086BF"/>
      </left>
      <right style="thick">
        <color rgb="FF003B5C"/>
      </right>
      <top style="thin">
        <color rgb="FF0086BF"/>
      </top>
      <bottom style="thick">
        <color rgb="FF003B5C"/>
      </bottom>
      <diagonal/>
    </border>
    <border>
      <left style="thick">
        <color rgb="FF003B5C"/>
      </left>
      <right style="thin">
        <color rgb="FF0086BF"/>
      </right>
      <top style="thick">
        <color rgb="FF003B5C"/>
      </top>
      <bottom style="thick">
        <color rgb="FF003B5C"/>
      </bottom>
      <diagonal/>
    </border>
    <border>
      <left style="thin">
        <color rgb="FF0086BF"/>
      </left>
      <right style="thin">
        <color rgb="FF0086BF"/>
      </right>
      <top style="thick">
        <color rgb="FF003B5C"/>
      </top>
      <bottom style="thick">
        <color rgb="FF003B5C"/>
      </bottom>
      <diagonal/>
    </border>
    <border>
      <left style="thin">
        <color rgb="FF0086BF"/>
      </left>
      <right style="thick">
        <color rgb="FF003B5C"/>
      </right>
      <top style="thick">
        <color rgb="FF003B5C"/>
      </top>
      <bottom style="thick">
        <color rgb="FF003B5C"/>
      </bottom>
      <diagonal/>
    </border>
    <border>
      <left/>
      <right/>
      <top/>
      <bottom style="medium">
        <color rgb="FF003B5C"/>
      </bottom>
      <diagonal/>
    </border>
    <border>
      <left style="thin">
        <color auto="1"/>
      </left>
      <right style="thin">
        <color auto="1"/>
      </right>
      <top style="thin">
        <color auto="1"/>
      </top>
      <bottom style="thin">
        <color auto="1"/>
      </bottom>
      <diagonal/>
    </border>
    <border>
      <left style="thin">
        <color rgb="FFA9A9A9"/>
      </left>
      <right style="thin">
        <color rgb="FFA9A9A9"/>
      </right>
      <top style="thin">
        <color rgb="FFA9A9A9"/>
      </top>
      <bottom style="thin">
        <color rgb="FFA9A9A9"/>
      </bottom>
      <diagonal/>
    </border>
    <border>
      <left/>
      <right/>
      <top/>
      <bottom style="thin">
        <color rgb="FFA9A9A9"/>
      </bottom>
      <diagonal/>
    </border>
    <border>
      <left/>
      <right/>
      <top style="thin">
        <color auto="1"/>
      </top>
      <bottom/>
      <diagonal/>
    </border>
  </borders>
  <cellStyleXfs count="1">
    <xf numFmtId="0" fontId="0" fillId="0" borderId="0"/>
  </cellStyleXfs>
  <cellXfs count="129">
    <xf numFmtId="0" fontId="0" fillId="0" borderId="0" xfId="0" applyNumberFormat="1" applyFont="1" applyProtection="1"/>
    <xf numFmtId="0" fontId="0" fillId="0" borderId="1" xfId="0" applyNumberFormat="1" applyFont="1" applyBorder="1" applyAlignment="1" applyProtection="1">
      <alignment horizontal="left" vertical="center" wrapText="1"/>
    </xf>
    <xf numFmtId="0" fontId="1" fillId="0" borderId="1" xfId="0" applyNumberFormat="1" applyFont="1" applyBorder="1" applyAlignment="1" applyProtection="1">
      <alignment horizontal="left" vertical="center"/>
    </xf>
    <xf numFmtId="0" fontId="0" fillId="0" borderId="1" xfId="0" applyNumberFormat="1" applyFont="1" applyBorder="1" applyAlignment="1" applyProtection="1">
      <alignment horizontal="center" vertical="center" wrapText="1"/>
    </xf>
    <xf numFmtId="0"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top" wrapText="1"/>
    </xf>
    <xf numFmtId="0" fontId="1" fillId="0" borderId="2"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center" vertical="center" wrapText="1"/>
    </xf>
    <xf numFmtId="0"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0" fontId="0" fillId="0" borderId="3" xfId="0" applyNumberFormat="1" applyFont="1" applyBorder="1" applyAlignment="1" applyProtection="1">
      <alignment horizontal="left" vertical="center" wrapText="1"/>
    </xf>
    <xf numFmtId="0" fontId="0" fillId="0" borderId="4" xfId="0" applyNumberFormat="1" applyFont="1" applyBorder="1" applyAlignment="1" applyProtection="1">
      <alignment horizontal="left" vertical="center" wrapText="1"/>
    </xf>
    <xf numFmtId="0" fontId="0" fillId="0" borderId="5" xfId="0" applyNumberFormat="1" applyFont="1" applyBorder="1" applyAlignment="1" applyProtection="1">
      <alignment horizontal="center" vertical="center"/>
    </xf>
    <xf numFmtId="0" fontId="0" fillId="0" borderId="6" xfId="0" applyNumberFormat="1" applyFont="1" applyBorder="1" applyAlignment="1" applyProtection="1">
      <alignment horizontal="center"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3" borderId="0" xfId="0" applyNumberFormat="1" applyFont="1" applyFill="1" applyProtection="1"/>
    <xf numFmtId="0" fontId="3" fillId="3" borderId="0" xfId="0" applyNumberFormat="1" applyFont="1" applyFill="1" applyProtection="1"/>
    <xf numFmtId="0" fontId="4" fillId="3" borderId="0" xfId="0" applyNumberFormat="1" applyFont="1" applyFill="1" applyAlignment="1" applyProtection="1">
      <alignment vertical="top" wrapText="1"/>
    </xf>
    <xf numFmtId="0" fontId="0" fillId="3" borderId="0" xfId="0" applyNumberFormat="1" applyFont="1" applyFill="1" applyAlignment="1" applyProtection="1">
      <alignment vertical="top" wrapText="1"/>
    </xf>
    <xf numFmtId="0" fontId="4" fillId="3" borderId="0" xfId="0" applyNumberFormat="1" applyFont="1" applyFill="1" applyAlignment="1" applyProtection="1">
      <alignment vertical="top"/>
    </xf>
    <xf numFmtId="0" fontId="0" fillId="3" borderId="10" xfId="0" applyNumberFormat="1" applyFont="1" applyFill="1" applyBorder="1" applyProtection="1"/>
    <xf numFmtId="0" fontId="0" fillId="3" borderId="0" xfId="0" applyNumberFormat="1" applyFont="1" applyFill="1" applyAlignment="1" applyProtection="1">
      <alignment vertical="center"/>
    </xf>
    <xf numFmtId="0" fontId="0" fillId="3" borderId="0" xfId="0" applyNumberFormat="1" applyFont="1" applyFill="1" applyProtection="1">
      <protection locked="0"/>
    </xf>
    <xf numFmtId="0" fontId="4" fillId="3" borderId="0" xfId="0" applyNumberFormat="1" applyFont="1" applyFill="1" applyAlignment="1" applyProtection="1">
      <alignment vertical="top" wrapText="1"/>
      <protection locked="0"/>
    </xf>
    <xf numFmtId="0" fontId="0" fillId="4" borderId="12" xfId="0" applyNumberFormat="1" applyFont="1" applyFill="1" applyBorder="1" applyAlignment="1" applyProtection="1">
      <alignment vertical="center"/>
      <protection locked="0"/>
    </xf>
    <xf numFmtId="0" fontId="0" fillId="4" borderId="12" xfId="0" applyNumberFormat="1" applyFont="1" applyFill="1" applyBorder="1" applyAlignment="1" applyProtection="1">
      <alignment vertical="top" wrapText="1"/>
      <protection locked="0"/>
    </xf>
    <xf numFmtId="0" fontId="1" fillId="3" borderId="0" xfId="0" applyNumberFormat="1" applyFont="1" applyFill="1" applyAlignment="1" applyProtection="1">
      <alignment vertical="top"/>
    </xf>
    <xf numFmtId="0" fontId="5" fillId="3" borderId="0" xfId="0" applyNumberFormat="1" applyFont="1" applyFill="1" applyAlignment="1" applyProtection="1">
      <alignment vertical="top"/>
    </xf>
    <xf numFmtId="0" fontId="7" fillId="3" borderId="0" xfId="0" applyNumberFormat="1" applyFont="1" applyFill="1" applyAlignment="1" applyProtection="1">
      <alignment vertical="top"/>
    </xf>
    <xf numFmtId="0" fontId="1" fillId="3" borderId="0" xfId="0" applyNumberFormat="1" applyFont="1" applyFill="1" applyAlignment="1" applyProtection="1">
      <alignment vertical="center"/>
    </xf>
    <xf numFmtId="0" fontId="8" fillId="3" borderId="0" xfId="0" applyNumberFormat="1" applyFont="1" applyFill="1" applyAlignment="1" applyProtection="1">
      <alignment vertical="top"/>
    </xf>
    <xf numFmtId="0" fontId="0" fillId="3" borderId="0" xfId="0" applyNumberFormat="1" applyFont="1" applyFill="1" applyAlignment="1" applyProtection="1">
      <alignment vertical="top" wrapText="1"/>
      <protection locked="0"/>
    </xf>
    <xf numFmtId="0" fontId="6" fillId="3" borderId="0" xfId="0" applyNumberFormat="1" applyFont="1" applyFill="1" applyAlignment="1" applyProtection="1">
      <alignment vertical="top" wrapText="1"/>
    </xf>
    <xf numFmtId="0" fontId="9" fillId="3" borderId="0" xfId="0" applyNumberFormat="1" applyFont="1" applyFill="1" applyAlignment="1" applyProtection="1">
      <alignment vertical="top"/>
    </xf>
    <xf numFmtId="0" fontId="10" fillId="3" borderId="0" xfId="0" applyNumberFormat="1" applyFont="1" applyFill="1" applyAlignment="1" applyProtection="1">
      <alignment vertical="top"/>
    </xf>
    <xf numFmtId="0" fontId="0" fillId="3" borderId="0" xfId="0" applyNumberFormat="1" applyFont="1" applyFill="1" applyAlignment="1" applyProtection="1">
      <alignment horizontal="left" vertical="center"/>
    </xf>
    <xf numFmtId="0" fontId="4" fillId="3" borderId="0" xfId="0" applyNumberFormat="1" applyFont="1" applyFill="1" applyProtection="1"/>
    <xf numFmtId="0" fontId="0" fillId="3" borderId="0" xfId="0" applyNumberFormat="1" applyFont="1" applyFill="1" applyAlignment="1" applyProtection="1">
      <alignment horizontal="center" vertical="center"/>
    </xf>
    <xf numFmtId="0" fontId="11" fillId="2" borderId="11" xfId="0" applyNumberFormat="1" applyFont="1" applyFill="1" applyBorder="1" applyAlignment="1" applyProtection="1">
      <alignment horizontal="center" vertical="center"/>
    </xf>
    <xf numFmtId="0" fontId="0" fillId="3" borderId="11" xfId="0" applyNumberFormat="1" applyFont="1" applyFill="1" applyBorder="1" applyProtection="1"/>
    <xf numFmtId="0" fontId="0" fillId="4" borderId="11" xfId="0" applyNumberFormat="1" applyFont="1" applyFill="1" applyBorder="1" applyAlignment="1" applyProtection="1">
      <alignment horizontal="left"/>
    </xf>
    <xf numFmtId="0" fontId="0" fillId="4" borderId="11" xfId="0" applyNumberFormat="1" applyFont="1" applyFill="1" applyBorder="1" applyAlignment="1" applyProtection="1">
      <alignment horizontal="center"/>
    </xf>
    <xf numFmtId="164" fontId="0" fillId="4" borderId="11" xfId="0" applyNumberFormat="1" applyFont="1" applyFill="1" applyBorder="1" applyAlignment="1" applyProtection="1">
      <alignment horizontal="center"/>
    </xf>
    <xf numFmtId="0" fontId="0" fillId="4" borderId="11" xfId="0" applyNumberFormat="1" applyFont="1" applyFill="1" applyBorder="1" applyProtection="1"/>
    <xf numFmtId="0" fontId="1" fillId="4" borderId="11" xfId="0" applyNumberFormat="1" applyFont="1" applyFill="1" applyBorder="1" applyAlignment="1" applyProtection="1">
      <alignment horizontal="left"/>
    </xf>
    <xf numFmtId="0" fontId="1" fillId="4" borderId="11" xfId="0" applyNumberFormat="1" applyFont="1" applyFill="1" applyBorder="1" applyAlignment="1" applyProtection="1">
      <alignment horizontal="center"/>
    </xf>
    <xf numFmtId="0" fontId="1" fillId="4" borderId="11" xfId="0" applyNumberFormat="1" applyFont="1" applyFill="1" applyBorder="1" applyProtection="1"/>
    <xf numFmtId="0" fontId="12" fillId="4" borderId="11" xfId="0" applyNumberFormat="1" applyFont="1" applyFill="1" applyBorder="1" applyAlignment="1" applyProtection="1">
      <alignment horizontal="left"/>
    </xf>
    <xf numFmtId="0" fontId="12" fillId="4" borderId="11" xfId="0" applyNumberFormat="1" applyFont="1" applyFill="1" applyBorder="1" applyAlignment="1" applyProtection="1">
      <alignment horizontal="center"/>
    </xf>
    <xf numFmtId="164" fontId="12" fillId="4" borderId="11" xfId="0" applyNumberFormat="1" applyFont="1" applyFill="1" applyBorder="1" applyAlignment="1" applyProtection="1">
      <alignment horizontal="center"/>
    </xf>
    <xf numFmtId="0" fontId="13" fillId="3" borderId="0" xfId="0" applyNumberFormat="1" applyFont="1" applyFill="1" applyProtection="1"/>
    <xf numFmtId="0" fontId="11" fillId="6"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xf>
    <xf numFmtId="0" fontId="15" fillId="3" borderId="0" xfId="0" applyNumberFormat="1" applyFont="1" applyFill="1" applyProtection="1"/>
    <xf numFmtId="0" fontId="16" fillId="3" borderId="13" xfId="0" applyNumberFormat="1" applyFont="1" applyFill="1" applyBorder="1" applyAlignment="1" applyProtection="1">
      <alignment horizontal="right" vertical="center"/>
    </xf>
    <xf numFmtId="0" fontId="17" fillId="4" borderId="13" xfId="0" applyNumberFormat="1" applyFont="1" applyFill="1" applyBorder="1" applyAlignment="1" applyProtection="1">
      <alignment horizontal="center" vertical="center"/>
    </xf>
    <xf numFmtId="0" fontId="0" fillId="3" borderId="13" xfId="0" applyNumberFormat="1" applyFont="1" applyFill="1" applyBorder="1" applyProtection="1"/>
    <xf numFmtId="0" fontId="11" fillId="2" borderId="11" xfId="0" applyNumberFormat="1" applyFont="1" applyFill="1" applyBorder="1" applyAlignment="1" applyProtection="1">
      <alignment horizontal="center" vertical="center" wrapText="1"/>
    </xf>
    <xf numFmtId="0" fontId="18" fillId="3" borderId="0" xfId="0" applyNumberFormat="1" applyFont="1" applyFill="1" applyAlignment="1" applyProtection="1">
      <alignment horizontal="right" vertical="center"/>
    </xf>
    <xf numFmtId="165" fontId="0" fillId="7" borderId="11" xfId="0" applyNumberFormat="1" applyFont="1" applyFill="1" applyBorder="1" applyAlignment="1" applyProtection="1">
      <alignment horizontal="center"/>
    </xf>
    <xf numFmtId="0" fontId="0" fillId="7" borderId="11" xfId="0" applyNumberFormat="1" applyFont="1" applyFill="1" applyBorder="1" applyAlignment="1" applyProtection="1">
      <alignment horizontal="center" vertical="center"/>
    </xf>
    <xf numFmtId="164" fontId="0" fillId="7" borderId="11" xfId="0" applyNumberFormat="1" applyFont="1" applyFill="1" applyBorder="1" applyAlignment="1" applyProtection="1">
      <alignment horizontal="center" vertical="center"/>
    </xf>
    <xf numFmtId="0" fontId="11" fillId="8" borderId="11" xfId="0" applyNumberFormat="1" applyFont="1" applyFill="1" applyBorder="1" applyAlignment="1" applyProtection="1">
      <alignment horizontal="center" vertical="center"/>
    </xf>
    <xf numFmtId="165" fontId="0" fillId="3" borderId="0" xfId="0" applyNumberFormat="1" applyFont="1" applyFill="1" applyAlignment="1" applyProtection="1">
      <alignment horizontal="center" vertical="center"/>
    </xf>
    <xf numFmtId="165" fontId="0" fillId="3"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center" vertical="center"/>
    </xf>
    <xf numFmtId="164" fontId="0" fillId="4" borderId="11" xfId="0" applyNumberFormat="1" applyFont="1" applyFill="1" applyBorder="1" applyAlignment="1" applyProtection="1">
      <alignment vertical="center"/>
    </xf>
    <xf numFmtId="0" fontId="20" fillId="14" borderId="11" xfId="0" applyNumberFormat="1" applyFont="1" applyFill="1" applyBorder="1" applyAlignment="1" applyProtection="1">
      <alignment horizontal="center" vertical="center" wrapText="1"/>
    </xf>
    <xf numFmtId="0" fontId="20" fillId="15" borderId="11" xfId="0" applyNumberFormat="1" applyFont="1" applyFill="1" applyBorder="1" applyAlignment="1" applyProtection="1">
      <alignment horizontal="center" vertical="center" wrapText="1"/>
    </xf>
    <xf numFmtId="0" fontId="20" fillId="16" borderId="11" xfId="0" applyNumberFormat="1" applyFont="1" applyFill="1" applyBorder="1" applyAlignment="1" applyProtection="1">
      <alignment horizontal="center" vertical="center" wrapText="1"/>
    </xf>
    <xf numFmtId="0" fontId="20" fillId="17" borderId="11" xfId="0" applyNumberFormat="1" applyFont="1" applyFill="1" applyBorder="1" applyAlignment="1" applyProtection="1">
      <alignment horizontal="center" vertical="center" wrapText="1"/>
    </xf>
    <xf numFmtId="0" fontId="20" fillId="18" borderId="11" xfId="0" applyNumberFormat="1" applyFont="1" applyFill="1" applyBorder="1" applyAlignment="1" applyProtection="1">
      <alignment horizontal="center" vertical="center" wrapText="1"/>
    </xf>
    <xf numFmtId="0" fontId="20" fillId="19" borderId="11" xfId="0" applyNumberFormat="1" applyFont="1" applyFill="1" applyBorder="1" applyAlignment="1" applyProtection="1">
      <alignment horizontal="center" vertical="center" wrapText="1"/>
    </xf>
    <xf numFmtId="0" fontId="21" fillId="20" borderId="11" xfId="0" applyNumberFormat="1" applyFont="1" applyFill="1" applyBorder="1" applyAlignment="1" applyProtection="1">
      <alignment horizontal="center" vertical="top" wrapText="1"/>
    </xf>
    <xf numFmtId="0" fontId="0" fillId="3" borderId="0" xfId="0" applyNumberFormat="1" applyFont="1" applyFill="1" applyAlignment="1" applyProtection="1">
      <alignment horizontal="left" vertical="center" wrapText="1"/>
    </xf>
    <xf numFmtId="0" fontId="0" fillId="3" borderId="0" xfId="0" applyNumberFormat="1" applyFont="1" applyFill="1" applyAlignment="1" applyProtection="1">
      <alignment horizontal="center" vertical="center" wrapText="1"/>
    </xf>
    <xf numFmtId="0" fontId="0" fillId="3" borderId="0" xfId="0" applyNumberFormat="1" applyFont="1" applyFill="1" applyAlignment="1" applyProtection="1">
      <alignment horizontal="left" vertical="top" wrapText="1"/>
    </xf>
    <xf numFmtId="0" fontId="22" fillId="22" borderId="1" xfId="0" applyNumberFormat="1" applyFont="1" applyFill="1" applyBorder="1" applyAlignment="1" applyProtection="1">
      <alignment horizontal="center" vertical="center"/>
    </xf>
    <xf numFmtId="0" fontId="1" fillId="0" borderId="1" xfId="0" applyNumberFormat="1" applyFont="1" applyBorder="1" applyAlignment="1" applyProtection="1">
      <alignment horizontal="center" vertical="center"/>
    </xf>
    <xf numFmtId="0" fontId="22"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center" vertical="center"/>
    </xf>
    <xf numFmtId="9" fontId="22"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22"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22"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3" fillId="23" borderId="14" xfId="0" applyNumberFormat="1" applyFont="1" applyFill="1" applyBorder="1" applyAlignment="1" applyProtection="1">
      <alignment horizontal="center" vertical="center" wrapText="1"/>
    </xf>
    <xf numFmtId="0" fontId="3" fillId="3" borderId="0" xfId="0" applyNumberFormat="1" applyFont="1" applyFill="1" applyAlignment="1" applyProtection="1">
      <alignment horizontal="left" vertical="center"/>
    </xf>
    <xf numFmtId="0" fontId="0" fillId="3" borderId="0" xfId="0" applyNumberFormat="1" applyFont="1" applyFill="1" applyProtection="1"/>
    <xf numFmtId="0" fontId="11" fillId="2" borderId="11" xfId="0" applyNumberFormat="1" applyFont="1" applyFill="1" applyBorder="1" applyAlignment="1" applyProtection="1">
      <alignment horizontal="left" vertical="center"/>
    </xf>
    <xf numFmtId="0" fontId="1" fillId="4" borderId="11" xfId="0" applyNumberFormat="1" applyFont="1" applyFill="1" applyBorder="1" applyAlignment="1" applyProtection="1">
      <alignment horizontal="left" vertical="center"/>
    </xf>
    <xf numFmtId="0" fontId="0" fillId="5" borderId="11" xfId="0" applyNumberFormat="1" applyFont="1" applyFill="1" applyBorder="1" applyAlignment="1" applyProtection="1">
      <alignment horizontal="left" vertical="center"/>
      <protection locked="0"/>
    </xf>
    <xf numFmtId="0" fontId="11" fillId="2"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protection locked="0"/>
    </xf>
    <xf numFmtId="164" fontId="0" fillId="4" borderId="11" xfId="0" applyNumberFormat="1" applyFont="1" applyFill="1" applyBorder="1" applyAlignment="1" applyProtection="1">
      <alignment horizontal="center"/>
    </xf>
    <xf numFmtId="0" fontId="14" fillId="3" borderId="0" xfId="0" applyNumberFormat="1" applyFont="1" applyFill="1" applyAlignment="1" applyProtection="1">
      <alignment vertical="top" wrapText="1"/>
    </xf>
    <xf numFmtId="3" fontId="19" fillId="4" borderId="11" xfId="0" applyNumberFormat="1" applyFont="1" applyFill="1" applyBorder="1" applyAlignment="1" applyProtection="1">
      <alignment horizontal="center" vertical="center"/>
    </xf>
    <xf numFmtId="0" fontId="0" fillId="4" borderId="11" xfId="0" applyNumberFormat="1" applyFont="1" applyFill="1" applyBorder="1" applyAlignment="1" applyProtection="1">
      <alignment horizontal="center" vertical="center"/>
    </xf>
    <xf numFmtId="0" fontId="19" fillId="4" borderId="11" xfId="0" applyNumberFormat="1" applyFont="1" applyFill="1" applyBorder="1" applyAlignment="1" applyProtection="1">
      <alignment horizontal="left" vertical="center" wrapText="1"/>
    </xf>
    <xf numFmtId="0" fontId="0" fillId="4" borderId="11" xfId="0" applyNumberFormat="1" applyFont="1" applyFill="1" applyBorder="1" applyAlignment="1" applyProtection="1">
      <alignment horizontal="left" vertical="center" wrapText="1"/>
    </xf>
    <xf numFmtId="0" fontId="11" fillId="8"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left" vertical="center"/>
    </xf>
    <xf numFmtId="0" fontId="0" fillId="3" borderId="11" xfId="0" applyNumberFormat="1" applyFont="1" applyFill="1" applyBorder="1" applyProtection="1"/>
    <xf numFmtId="0" fontId="2" fillId="8" borderId="11" xfId="0" applyNumberFormat="1" applyFont="1" applyFill="1" applyBorder="1" applyAlignment="1" applyProtection="1">
      <alignment horizontal="center" vertical="center"/>
    </xf>
    <xf numFmtId="0" fontId="2" fillId="12" borderId="11" xfId="0" applyNumberFormat="1" applyFont="1" applyFill="1" applyBorder="1" applyAlignment="1" applyProtection="1">
      <alignment horizontal="center" vertical="center"/>
    </xf>
    <xf numFmtId="0" fontId="2" fillId="13" borderId="11" xfId="0" applyNumberFormat="1" applyFont="1" applyFill="1" applyBorder="1" applyAlignment="1" applyProtection="1">
      <alignment horizontal="center" vertical="center"/>
    </xf>
    <xf numFmtId="0" fontId="2" fillId="10" borderId="11" xfId="0" applyNumberFormat="1" applyFont="1" applyFill="1" applyBorder="1" applyAlignment="1" applyProtection="1">
      <alignment horizontal="center" vertical="center"/>
    </xf>
    <xf numFmtId="0" fontId="2" fillId="9" borderId="11" xfId="0" applyNumberFormat="1" applyFont="1" applyFill="1" applyBorder="1" applyAlignment="1" applyProtection="1">
      <alignment horizontal="center" vertical="center"/>
    </xf>
    <xf numFmtId="0" fontId="2" fillId="11" borderId="11" xfId="0" applyNumberFormat="1" applyFont="1" applyFill="1" applyBorder="1" applyAlignment="1" applyProtection="1">
      <alignment horizontal="center" vertical="center"/>
    </xf>
  </cellXfs>
  <cellStyles count="1">
    <cellStyle name="Normal" xfId="0" builtinId="0"/>
  </cellStyles>
  <dxfs count="39">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FFF00"/>
        </patternFill>
      </fill>
    </dxf>
    <dxf>
      <font>
        <color rgb="FF000000"/>
      </font>
      <fill>
        <patternFill>
          <bgColor rgb="FFF4B084"/>
        </patternFill>
      </fill>
    </dxf>
    <dxf>
      <font>
        <color rgb="FF000000"/>
      </font>
      <fill>
        <patternFill>
          <bgColor rgb="FFD9D9D9"/>
        </patternFill>
      </fill>
    </dxf>
    <dxf>
      <font>
        <color rgb="FF000000"/>
      </font>
      <fill>
        <patternFill>
          <bgColor rgb="FFC6E0B4"/>
        </patternFill>
      </fill>
    </dxf>
    <dxf>
      <font>
        <color rgb="FF000000"/>
      </font>
      <fill>
        <patternFill>
          <bgColor rgb="FFFFC000"/>
        </patternFill>
      </fill>
    </dxf>
    <dxf>
      <font>
        <color rgb="FF000000"/>
      </font>
      <fill>
        <patternFill>
          <bgColor rgb="FFFFD966"/>
        </patternFill>
      </fill>
    </dxf>
    <dxf>
      <font>
        <color rgb="FF000000"/>
      </font>
      <fill>
        <patternFill>
          <bgColor rgb="FFB4C6E7"/>
        </patternFill>
      </fill>
    </dxf>
    <dxf>
      <font>
        <color rgb="FF000000"/>
      </font>
      <fill>
        <patternFill>
          <bgColor rgb="FFFFFF00"/>
        </patternFill>
      </fill>
    </dxf>
    <dxf>
      <font>
        <color rgb="FFFFFFFF"/>
      </font>
      <fill>
        <patternFill>
          <bgColor rgb="FFC00000"/>
        </patternFill>
      </fill>
    </dxf>
    <dxf>
      <font>
        <color rgb="FF000000"/>
      </font>
      <fill>
        <patternFill>
          <bgColor rgb="FFFFFF00"/>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4B084"/>
        </patternFill>
      </fill>
    </dxf>
    <dxf>
      <font>
        <color rgb="FF000000"/>
      </font>
      <fill>
        <patternFill>
          <bgColor rgb="FFFFD966"/>
        </patternFill>
      </fill>
    </dxf>
    <dxf>
      <font>
        <color rgb="FF000000"/>
      </font>
      <fill>
        <patternFill>
          <bgColor rgb="FFC6E0B4"/>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FFFF"/>
      </font>
      <fill>
        <patternFill patternType="solid">
          <bgColor rgb="FFFF0000"/>
        </patternFill>
      </fill>
    </dxf>
    <dxf>
      <font>
        <color rgb="FF000000"/>
      </font>
      <fill>
        <patternFill patternType="solid">
          <bgColor rgb="FFFFC000"/>
        </patternFill>
      </fill>
    </dxf>
    <dxf>
      <font>
        <color rgb="FF000000"/>
      </font>
      <fill>
        <patternFill patternType="solid">
          <bgColor rgb="FF3C7D22"/>
        </patternFill>
      </fill>
    </dxf>
    <dxf>
      <font>
        <color rgb="FFFFFFFF"/>
      </font>
      <fill>
        <patternFill>
          <bgColor rgb="FFFF0000"/>
        </patternFill>
      </fill>
    </dxf>
    <dxf>
      <font>
        <color rgb="FF000000"/>
      </font>
      <fill>
        <patternFill>
          <bgColor rgb="FFFFC000"/>
        </patternFill>
      </fill>
    </dxf>
    <dxf>
      <font>
        <color rgb="FF000000"/>
      </font>
      <fill>
        <patternFill>
          <bgColor rgb="FF3C7D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Overall Implementation Status</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cluster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Dashboard!$C$16</c:f>
              <c:numCache>
                <c:formatCode>General</c:formatCode>
                <c:ptCount val="1"/>
                <c:pt idx="0">
                  <c:v>0</c:v>
                </c:pt>
              </c:numCache>
            </c:numRef>
          </c:val>
          <c:extLst>
            <c:ext xmlns:c16="http://schemas.microsoft.com/office/drawing/2014/chart" uri="{C3380CC4-5D6E-409C-BE32-E72D297353CC}">
              <c16:uniqueId val="{00000000-57F0-4660-A8C2-5DA90D050288}"/>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Dashboard!$D$16</c:f>
              <c:numCache>
                <c:formatCode>General</c:formatCode>
                <c:ptCount val="1"/>
                <c:pt idx="0">
                  <c:v>0</c:v>
                </c:pt>
              </c:numCache>
            </c:numRef>
          </c:val>
          <c:extLst>
            <c:ext xmlns:c16="http://schemas.microsoft.com/office/drawing/2014/chart" uri="{C3380CC4-5D6E-409C-BE32-E72D297353CC}">
              <c16:uniqueId val="{00000001-57F0-4660-A8C2-5DA90D050288}"/>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Dashboard!$E$16</c:f>
              <c:numCache>
                <c:formatCode>General</c:formatCode>
                <c:ptCount val="1"/>
                <c:pt idx="0">
                  <c:v>19</c:v>
                </c:pt>
              </c:numCache>
            </c:numRef>
          </c:val>
          <c:extLst>
            <c:ext xmlns:c16="http://schemas.microsoft.com/office/drawing/2014/chart" uri="{C3380CC4-5D6E-409C-BE32-E72D297353CC}">
              <c16:uniqueId val="{00000002-57F0-4660-A8C2-5DA90D050288}"/>
            </c:ext>
          </c:extLst>
        </c:ser>
        <c:dLbls>
          <c:showLegendKey val="0"/>
          <c:showVal val="0"/>
          <c:showCatName val="0"/>
          <c:showSerName val="0"/>
          <c:showPercent val="0"/>
          <c:showBubbleSize val="0"/>
        </c:dLbls>
        <c:gapWidth val="15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Profile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Dashboard!$B$29:$B$30</c:f>
              <c:strCache>
                <c:ptCount val="2"/>
                <c:pt idx="0">
                  <c:v>BGP Enabled</c:v>
                </c:pt>
                <c:pt idx="1">
                  <c:v>Level 1</c:v>
                </c:pt>
              </c:strCache>
            </c:strRef>
          </c:cat>
          <c:val>
            <c:numRef>
              <c:f>Dashboard!$C$29:$C$30</c:f>
              <c:numCache>
                <c:formatCode>General</c:formatCode>
                <c:ptCount val="2"/>
                <c:pt idx="0">
                  <c:v>0</c:v>
                </c:pt>
                <c:pt idx="1">
                  <c:v>0</c:v>
                </c:pt>
              </c:numCache>
            </c:numRef>
          </c:val>
          <c:extLst>
            <c:ext xmlns:c16="http://schemas.microsoft.com/office/drawing/2014/chart" uri="{C3380CC4-5D6E-409C-BE32-E72D297353CC}">
              <c16:uniqueId val="{00000000-BF83-4FFB-9271-477F42EE2130}"/>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Dashboard!$B$29:$B$30</c:f>
              <c:strCache>
                <c:ptCount val="2"/>
                <c:pt idx="0">
                  <c:v>BGP Enabled</c:v>
                </c:pt>
                <c:pt idx="1">
                  <c:v>Level 1</c:v>
                </c:pt>
              </c:strCache>
            </c:strRef>
          </c:cat>
          <c:val>
            <c:numRef>
              <c:f>Dashboard!$D$29:$D$30</c:f>
              <c:numCache>
                <c:formatCode>General</c:formatCode>
                <c:ptCount val="2"/>
                <c:pt idx="0">
                  <c:v>0</c:v>
                </c:pt>
                <c:pt idx="1">
                  <c:v>0</c:v>
                </c:pt>
              </c:numCache>
            </c:numRef>
          </c:val>
          <c:extLst>
            <c:ext xmlns:c16="http://schemas.microsoft.com/office/drawing/2014/chart" uri="{C3380CC4-5D6E-409C-BE32-E72D297353CC}">
              <c16:uniqueId val="{00000001-BF83-4FFB-9271-477F42EE2130}"/>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Dashboard!$B$29:$B$30</c:f>
              <c:strCache>
                <c:ptCount val="2"/>
                <c:pt idx="0">
                  <c:v>BGP Enabled</c:v>
                </c:pt>
                <c:pt idx="1">
                  <c:v>Level 1</c:v>
                </c:pt>
              </c:strCache>
            </c:strRef>
          </c:cat>
          <c:val>
            <c:numRef>
              <c:f>Dashboard!$E$29:$E$30</c:f>
              <c:numCache>
                <c:formatCode>General</c:formatCode>
                <c:ptCount val="2"/>
                <c:pt idx="0">
                  <c:v>2</c:v>
                </c:pt>
                <c:pt idx="1">
                  <c:v>17</c:v>
                </c:pt>
              </c:numCache>
            </c:numRef>
          </c:val>
          <c:extLst>
            <c:ext xmlns:c16="http://schemas.microsoft.com/office/drawing/2014/chart" uri="{C3380CC4-5D6E-409C-BE32-E72D297353CC}">
              <c16:uniqueId val="{00000002-BF83-4FFB-9271-477F42EE2130}"/>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Phase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Dashboard!$B$44:$B$49</c:f>
              <c:strCache>
                <c:ptCount val="6"/>
                <c:pt idx="0">
                  <c:v>Phase1</c:v>
                </c:pt>
                <c:pt idx="1">
                  <c:v>Phase2</c:v>
                </c:pt>
                <c:pt idx="2">
                  <c:v>Phase3</c:v>
                </c:pt>
                <c:pt idx="3">
                  <c:v>Phase4</c:v>
                </c:pt>
                <c:pt idx="4">
                  <c:v>Phase5</c:v>
                </c:pt>
                <c:pt idx="5">
                  <c:v>Pending</c:v>
                </c:pt>
              </c:strCache>
            </c:strRef>
          </c:cat>
          <c:val>
            <c:numRef>
              <c:f>Dashboard!$C$44:$C$49</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1550-4B53-A156-EB57AA445026}"/>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Dashboard!$B$44:$B$49</c:f>
              <c:strCache>
                <c:ptCount val="6"/>
                <c:pt idx="0">
                  <c:v>Phase1</c:v>
                </c:pt>
                <c:pt idx="1">
                  <c:v>Phase2</c:v>
                </c:pt>
                <c:pt idx="2">
                  <c:v>Phase3</c:v>
                </c:pt>
                <c:pt idx="3">
                  <c:v>Phase4</c:v>
                </c:pt>
                <c:pt idx="4">
                  <c:v>Phase5</c:v>
                </c:pt>
                <c:pt idx="5">
                  <c:v>Pending</c:v>
                </c:pt>
              </c:strCache>
            </c:strRef>
          </c:cat>
          <c:val>
            <c:numRef>
              <c:f>Dashboard!$D$44:$D$49</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1550-4B53-A156-EB57AA445026}"/>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Dashboard!$B$44:$B$49</c:f>
              <c:strCache>
                <c:ptCount val="6"/>
                <c:pt idx="0">
                  <c:v>Phase1</c:v>
                </c:pt>
                <c:pt idx="1">
                  <c:v>Phase2</c:v>
                </c:pt>
                <c:pt idx="2">
                  <c:v>Phase3</c:v>
                </c:pt>
                <c:pt idx="3">
                  <c:v>Phase4</c:v>
                </c:pt>
                <c:pt idx="4">
                  <c:v>Phase5</c:v>
                </c:pt>
                <c:pt idx="5">
                  <c:v>Pending</c:v>
                </c:pt>
              </c:strCache>
            </c:strRef>
          </c:cat>
          <c:val>
            <c:numRef>
              <c:f>Dashboard!$E$44:$E$49</c:f>
              <c:numCache>
                <c:formatCode>General</c:formatCode>
                <c:ptCount val="6"/>
                <c:pt idx="0">
                  <c:v>0</c:v>
                </c:pt>
                <c:pt idx="1">
                  <c:v>0</c:v>
                </c:pt>
                <c:pt idx="2">
                  <c:v>0</c:v>
                </c:pt>
                <c:pt idx="3">
                  <c:v>0</c:v>
                </c:pt>
                <c:pt idx="4">
                  <c:v>0</c:v>
                </c:pt>
                <c:pt idx="5">
                  <c:v>19</c:v>
                </c:pt>
              </c:numCache>
            </c:numRef>
          </c:val>
          <c:extLst>
            <c:ext xmlns:c16="http://schemas.microsoft.com/office/drawing/2014/chart" uri="{C3380CC4-5D6E-409C-BE32-E72D297353CC}">
              <c16:uniqueId val="{00000002-1550-4B53-A156-EB57AA445026}"/>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Assessment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Dashboard!$B$67:$B$68</c:f>
              <c:strCache>
                <c:ptCount val="2"/>
                <c:pt idx="0">
                  <c:v>Automated</c:v>
                </c:pt>
                <c:pt idx="1">
                  <c:v>Manual</c:v>
                </c:pt>
              </c:strCache>
            </c:strRef>
          </c:cat>
          <c:val>
            <c:numRef>
              <c:f>Dashboard!$C$67:$C$68</c:f>
              <c:numCache>
                <c:formatCode>General</c:formatCode>
                <c:ptCount val="2"/>
                <c:pt idx="0">
                  <c:v>0</c:v>
                </c:pt>
                <c:pt idx="1">
                  <c:v>0</c:v>
                </c:pt>
              </c:numCache>
            </c:numRef>
          </c:val>
          <c:extLst>
            <c:ext xmlns:c16="http://schemas.microsoft.com/office/drawing/2014/chart" uri="{C3380CC4-5D6E-409C-BE32-E72D297353CC}">
              <c16:uniqueId val="{00000000-D6A6-4C6E-AB1A-696CB665C19A}"/>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Dashboard!$B$67:$B$68</c:f>
              <c:strCache>
                <c:ptCount val="2"/>
                <c:pt idx="0">
                  <c:v>Automated</c:v>
                </c:pt>
                <c:pt idx="1">
                  <c:v>Manual</c:v>
                </c:pt>
              </c:strCache>
            </c:strRef>
          </c:cat>
          <c:val>
            <c:numRef>
              <c:f>Dashboard!$D$67:$D$68</c:f>
              <c:numCache>
                <c:formatCode>General</c:formatCode>
                <c:ptCount val="2"/>
                <c:pt idx="0">
                  <c:v>0</c:v>
                </c:pt>
                <c:pt idx="1">
                  <c:v>0</c:v>
                </c:pt>
              </c:numCache>
            </c:numRef>
          </c:val>
          <c:extLst>
            <c:ext xmlns:c16="http://schemas.microsoft.com/office/drawing/2014/chart" uri="{C3380CC4-5D6E-409C-BE32-E72D297353CC}">
              <c16:uniqueId val="{00000001-D6A6-4C6E-AB1A-696CB665C19A}"/>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Dashboard!$B$67:$B$68</c:f>
              <c:strCache>
                <c:ptCount val="2"/>
                <c:pt idx="0">
                  <c:v>Automated</c:v>
                </c:pt>
                <c:pt idx="1">
                  <c:v>Manual</c:v>
                </c:pt>
              </c:strCache>
            </c:strRef>
          </c:cat>
          <c:val>
            <c:numRef>
              <c:f>Dashboard!$E$67:$E$68</c:f>
              <c:numCache>
                <c:formatCode>General</c:formatCode>
                <c:ptCount val="2"/>
                <c:pt idx="0">
                  <c:v>13</c:v>
                </c:pt>
                <c:pt idx="1">
                  <c:v>6</c:v>
                </c:pt>
              </c:numCache>
            </c:numRef>
          </c:val>
          <c:extLst>
            <c:ext xmlns:c16="http://schemas.microsoft.com/office/drawing/2014/chart" uri="{C3380CC4-5D6E-409C-BE32-E72D297353CC}">
              <c16:uniqueId val="{00000002-D6A6-4C6E-AB1A-696CB665C19A}"/>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Status by MoSCoW</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Dashboard!$B$82:$B$86</c:f>
              <c:strCache>
                <c:ptCount val="5"/>
                <c:pt idx="0">
                  <c:v>Must</c:v>
                </c:pt>
                <c:pt idx="1">
                  <c:v>Should</c:v>
                </c:pt>
                <c:pt idx="2">
                  <c:v>Could</c:v>
                </c:pt>
                <c:pt idx="3">
                  <c:v>Won't</c:v>
                </c:pt>
                <c:pt idx="4">
                  <c:v>Unassigned</c:v>
                </c:pt>
              </c:strCache>
            </c:strRef>
          </c:cat>
          <c:val>
            <c:numRef>
              <c:f>Dashboard!$C$82:$C$86</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BCB7-40E6-ABE2-F7DB0A1B660B}"/>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Dashboard!$B$82:$B$86</c:f>
              <c:strCache>
                <c:ptCount val="5"/>
                <c:pt idx="0">
                  <c:v>Must</c:v>
                </c:pt>
                <c:pt idx="1">
                  <c:v>Should</c:v>
                </c:pt>
                <c:pt idx="2">
                  <c:v>Could</c:v>
                </c:pt>
                <c:pt idx="3">
                  <c:v>Won't</c:v>
                </c:pt>
                <c:pt idx="4">
                  <c:v>Unassigned</c:v>
                </c:pt>
              </c:strCache>
            </c:strRef>
          </c:cat>
          <c:val>
            <c:numRef>
              <c:f>Dashboard!$D$82:$D$86</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1-BCB7-40E6-ABE2-F7DB0A1B660B}"/>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Dashboard!$B$82:$B$86</c:f>
              <c:strCache>
                <c:ptCount val="5"/>
                <c:pt idx="0">
                  <c:v>Must</c:v>
                </c:pt>
                <c:pt idx="1">
                  <c:v>Should</c:v>
                </c:pt>
                <c:pt idx="2">
                  <c:v>Could</c:v>
                </c:pt>
                <c:pt idx="3">
                  <c:v>Won't</c:v>
                </c:pt>
                <c:pt idx="4">
                  <c:v>Unassigned</c:v>
                </c:pt>
              </c:strCache>
            </c:strRef>
          </c:cat>
          <c:val>
            <c:numRef>
              <c:f>Dashboard!$E$82:$E$86</c:f>
              <c:numCache>
                <c:formatCode>General</c:formatCode>
                <c:ptCount val="5"/>
                <c:pt idx="0">
                  <c:v>0</c:v>
                </c:pt>
                <c:pt idx="1">
                  <c:v>0</c:v>
                </c:pt>
                <c:pt idx="2">
                  <c:v>0</c:v>
                </c:pt>
                <c:pt idx="3">
                  <c:v>0</c:v>
                </c:pt>
                <c:pt idx="4">
                  <c:v>19</c:v>
                </c:pt>
              </c:numCache>
            </c:numRef>
          </c:val>
          <c:extLst>
            <c:ext xmlns:c16="http://schemas.microsoft.com/office/drawing/2014/chart" uri="{C3380CC4-5D6E-409C-BE32-E72D297353CC}">
              <c16:uniqueId val="{00000002-BCB7-40E6-ABE2-F7DB0A1B660B}"/>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Operational Impact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Dashboard!$B$103:$B$106</c:f>
              <c:strCache>
                <c:ptCount val="4"/>
                <c:pt idx="0">
                  <c:v>Low</c:v>
                </c:pt>
                <c:pt idx="1">
                  <c:v>Medium</c:v>
                </c:pt>
                <c:pt idx="2">
                  <c:v>High</c:v>
                </c:pt>
                <c:pt idx="3">
                  <c:v>Unassessed</c:v>
                </c:pt>
              </c:strCache>
            </c:strRef>
          </c:cat>
          <c:val>
            <c:numRef>
              <c:f>Dashboard!$C$103:$C$106</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6EA3-40B2-A81D-64978BA9E0C8}"/>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Dashboard!$B$103:$B$106</c:f>
              <c:strCache>
                <c:ptCount val="4"/>
                <c:pt idx="0">
                  <c:v>Low</c:v>
                </c:pt>
                <c:pt idx="1">
                  <c:v>Medium</c:v>
                </c:pt>
                <c:pt idx="2">
                  <c:v>High</c:v>
                </c:pt>
                <c:pt idx="3">
                  <c:v>Unassessed</c:v>
                </c:pt>
              </c:strCache>
            </c:strRef>
          </c:cat>
          <c:val>
            <c:numRef>
              <c:f>Dashboard!$D$103:$D$106</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1-6EA3-40B2-A81D-64978BA9E0C8}"/>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Dashboard!$B$103:$B$106</c:f>
              <c:strCache>
                <c:ptCount val="4"/>
                <c:pt idx="0">
                  <c:v>Low</c:v>
                </c:pt>
                <c:pt idx="1">
                  <c:v>Medium</c:v>
                </c:pt>
                <c:pt idx="2">
                  <c:v>High</c:v>
                </c:pt>
                <c:pt idx="3">
                  <c:v>Unassessed</c:v>
                </c:pt>
              </c:strCache>
            </c:strRef>
          </c:cat>
          <c:val>
            <c:numRef>
              <c:f>Dashboard!$E$103:$E$106</c:f>
              <c:numCache>
                <c:formatCode>General</c:formatCode>
                <c:ptCount val="4"/>
                <c:pt idx="0">
                  <c:v>0</c:v>
                </c:pt>
                <c:pt idx="1">
                  <c:v>0</c:v>
                </c:pt>
                <c:pt idx="2">
                  <c:v>0</c:v>
                </c:pt>
                <c:pt idx="3">
                  <c:v>19</c:v>
                </c:pt>
              </c:numCache>
            </c:numRef>
          </c:val>
          <c:extLst>
            <c:ext xmlns:c16="http://schemas.microsoft.com/office/drawing/2014/chart" uri="{C3380CC4-5D6E-409C-BE32-E72D297353CC}">
              <c16:uniqueId val="{00000002-6EA3-40B2-A81D-64978BA9E0C8}"/>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Resolved Progress Over Time</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lineChart>
        <c:grouping val="standard"/>
        <c:varyColors val="0"/>
        <c:ser>
          <c:idx val="0"/>
          <c:order val="0"/>
          <c:tx>
            <c:v>Overall % Resolved</c:v>
          </c:tx>
          <c:spPr>
            <a:ln w="22225" cap="rnd">
              <a:solidFill>
                <a:schemeClr val="accent1"/>
              </a:solidFill>
              <a:round/>
            </a:ln>
            <a:effectLst/>
          </c:spPr>
          <c:marker>
            <c:symbol val="none"/>
          </c:marker>
          <c:cat>
            <c:numRef>
              <c:f>Dashboard!$P$139:$P$168</c:f>
              <c:numCache>
                <c:formatCode>yyyy\-mm\-dd</c:formatCode>
                <c:ptCount val="30"/>
              </c:numCache>
            </c:numRef>
          </c:cat>
          <c:val>
            <c:numRef>
              <c:f>Dashboard!$R$139:$R$168</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0-66D5-4D58-B5E9-B4A896CEB4BE}"/>
            </c:ext>
          </c:extLst>
        </c:ser>
        <c:ser>
          <c:idx val="1"/>
          <c:order val="1"/>
          <c:tx>
            <c:v>Must % Resolved</c:v>
          </c:tx>
          <c:spPr>
            <a:ln w="22225" cap="rnd">
              <a:solidFill>
                <a:schemeClr val="accent2"/>
              </a:solidFill>
              <a:round/>
            </a:ln>
            <a:effectLst/>
          </c:spPr>
          <c:marker>
            <c:symbol val="none"/>
          </c:marker>
          <c:cat>
            <c:numRef>
              <c:f>Dashboard!$P$139:$P$168</c:f>
              <c:numCache>
                <c:formatCode>yyyy\-mm\-dd</c:formatCode>
                <c:ptCount val="30"/>
              </c:numCache>
            </c:numRef>
          </c:cat>
          <c:val>
            <c:numRef>
              <c:f>Dashboard!$T$139:$T$168</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1-66D5-4D58-B5E9-B4A896CEB4BE}"/>
            </c:ext>
          </c:extLst>
        </c:ser>
        <c:ser>
          <c:idx val="2"/>
          <c:order val="2"/>
          <c:tx>
            <c:v>Should % Resolved</c:v>
          </c:tx>
          <c:spPr>
            <a:ln w="22225" cap="rnd">
              <a:solidFill>
                <a:schemeClr val="accent3"/>
              </a:solidFill>
              <a:round/>
            </a:ln>
            <a:effectLst/>
          </c:spPr>
          <c:marker>
            <c:symbol val="none"/>
          </c:marker>
          <c:cat>
            <c:numRef>
              <c:f>Dashboard!$P$139:$P$168</c:f>
              <c:numCache>
                <c:formatCode>yyyy\-mm\-dd</c:formatCode>
                <c:ptCount val="30"/>
              </c:numCache>
            </c:numRef>
          </c:cat>
          <c:val>
            <c:numRef>
              <c:f>Dashboard!$V$139:$V$168</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2-66D5-4D58-B5E9-B4A896CEB4BE}"/>
            </c:ext>
          </c:extLst>
        </c:ser>
        <c:ser>
          <c:idx val="3"/>
          <c:order val="3"/>
          <c:tx>
            <c:v>Could % Resolved</c:v>
          </c:tx>
          <c:spPr>
            <a:ln w="22225" cap="rnd">
              <a:solidFill>
                <a:schemeClr val="accent4"/>
              </a:solidFill>
              <a:round/>
            </a:ln>
            <a:effectLst/>
          </c:spPr>
          <c:marker>
            <c:symbol val="none"/>
          </c:marker>
          <c:cat>
            <c:numRef>
              <c:f>Dashboard!$P$139:$P$168</c:f>
              <c:numCache>
                <c:formatCode>yyyy\-mm\-dd</c:formatCode>
                <c:ptCount val="30"/>
              </c:numCache>
            </c:numRef>
          </c:cat>
          <c:val>
            <c:numRef>
              <c:f>Dashboard!$X$139:$X$168</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3-66D5-4D58-B5E9-B4A896CEB4BE}"/>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solidFill>
                <a:schemeClr val="dk1">
                  <a:lumMod val="15000"/>
                  <a:lumOff val="85000"/>
                  <a:alpha val="54000"/>
                </a:schemeClr>
              </a:solidFill>
              <a:round/>
            </a:ln>
            <a:effectLst/>
          </c:spPr>
        </c:majorGridlines>
        <c:minorGridlines>
          <c:spPr>
            <a:ln w="9525" cap="flat" cmpd="sng" algn="ctr">
              <a:solidFill>
                <a:schemeClr val="dk1">
                  <a:lumMod val="15000"/>
                  <a:lumOff val="85000"/>
                  <a:alpha val="51000"/>
                </a:schemeClr>
              </a:solidFill>
              <a:round/>
            </a:ln>
            <a:effectLst/>
          </c:spPr>
        </c:minorGridlines>
        <c:numFmt formatCode="yyyy\-mm\-dd"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solidFill>
                <a:schemeClr val="dk1">
                  <a:lumMod val="15000"/>
                  <a:lumOff val="85000"/>
                  <a:alpha val="54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autoZero"/>
        <c:crossBetween val="between"/>
        <c:majorUnit val="0.1"/>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r>
              <a:t>Asset Rollout Progress Over Time</a:t>
            </a:r>
          </a:p>
        </c:rich>
      </c:tx>
      <c:overlay val="0"/>
      <c:spPr>
        <a:noFill/>
        <a:ln>
          <a:noFill/>
        </a:ln>
        <a:effectLst/>
      </c:spPr>
      <c:txPr>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endParaRPr lang="en-US"/>
        </a:p>
      </c:txPr>
    </c:title>
    <c:autoTitleDeleted val="0"/>
    <c:plotArea>
      <c:layout/>
      <c:lineChart>
        <c:grouping val="standard"/>
        <c:varyColors val="0"/>
        <c:ser>
          <c:idx val="0"/>
          <c:order val="0"/>
          <c:tx>
            <c:v>Rollout %</c:v>
          </c:tx>
          <c:spPr>
            <a:ln w="19050" cap="rnd">
              <a:solidFill>
                <a:srgbClr val="4472C4"/>
              </a:solidFill>
            </a:ln>
            <a:effectLst>
              <a:glow rad="139700">
                <a:schemeClr val="accent1">
                  <a:satMod val="175000"/>
                  <a:alpha val="14000"/>
                </a:schemeClr>
              </a:glow>
            </a:effectLst>
          </c:spPr>
          <c:marker>
            <c:symbol val="none"/>
          </c:marker>
          <c:cat>
            <c:numRef>
              <c:f>Dashboard!$P$181:$P$200</c:f>
              <c:numCache>
                <c:formatCode>yyyy\-mm\-dd</c:formatCode>
                <c:ptCount val="20"/>
              </c:numCache>
            </c:numRef>
          </c:cat>
          <c:val>
            <c:numRef>
              <c:f>Dashboard!$R$181:$R$200</c:f>
              <c:numCache>
                <c:formatCode>0.0%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0-9664-43D7-996B-6BA7ADB64EC2}"/>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yyyy\-mm\-dd"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1"/>
        <c:crosses val="autoZero"/>
        <c:crossBetween val="between"/>
        <c:majorUnit val="0.1"/>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legend>
    <c:plotVisOnly val="1"/>
    <c:dispBlanksAs val="zero"/>
    <c:showDLblsOverMax val="1"/>
  </c:chart>
  <c:spPr>
    <a:solidFill>
      <a:schemeClr val="dk1">
        <a:lumMod val="75000"/>
        <a:lumOff val="25000"/>
      </a:schemeClr>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4.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5.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6.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7.xml><?xml version="1.0" encoding="utf-8"?>
<cs:chartStyle xmlns:cs="http://schemas.microsoft.com/office/drawing/2012/chartStyle" xmlns:a="http://schemas.openxmlformats.org/drawingml/2006/main" id="232">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alpha val="54000"/>
          </a:schemeClr>
        </a:solidFill>
        <a:round/>
      </a:ln>
    </cs:spPr>
  </cs:gridlineMajor>
  <cs:gridlineMinor>
    <cs:lnRef idx="0"/>
    <cs:fillRef idx="0"/>
    <cs:effectRef idx="0"/>
    <cs:fontRef idx="minor">
      <a:schemeClr val="dk1"/>
    </cs:fontRef>
    <cs:spPr>
      <a:ln w="9525" cap="flat" cmpd="sng" algn="ctr">
        <a:solidFill>
          <a:schemeClr val="dk1">
            <a:lumMod val="15000"/>
            <a:lumOff val="85000"/>
            <a:alpha val="51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8.xml><?xml version="1.0" encoding="utf-8"?>
<cs:chartStyle xmlns:cs="http://schemas.microsoft.com/office/drawing/2012/chartStyle" xmlns:a="http://schemas.openxmlformats.org/drawingml/2006/main" id="236">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75000"/>
                <a:lumOff val="25000"/>
              </a:schemeClr>
            </a:gs>
            <a:gs pos="0">
              <a:schemeClr val="dk1">
                <a:lumMod val="65000"/>
                <a:lumOff val="3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dk1">
                <a:lumMod val="75000"/>
                <a:lumOff val="25000"/>
                <a:alpha val="25000"/>
              </a:schemeClr>
            </a:gs>
            <a:gs pos="0">
              <a:schemeClr val="dk1">
                <a:lumMod val="65000"/>
                <a:lumOff val="35000"/>
                <a:alpha val="25000"/>
              </a:schemeClr>
            </a:gs>
          </a:gsLst>
          <a:lin ang="5400000" scaled="0"/>
        </a:gra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7</xdr:col>
      <xdr:colOff>47625</xdr:colOff>
      <xdr:row>10</xdr:row>
      <xdr:rowOff>95250</xdr:rowOff>
    </xdr:from>
    <xdr:to>
      <xdr:col>15</xdr:col>
      <xdr:colOff>28575</xdr:colOff>
      <xdr:row>21</xdr:row>
      <xdr:rowOff>142875</xdr:rowOff>
    </xdr:to>
    <xdr:graphicFrame macro="">
      <xdr:nvGraphicFramePr>
        <xdr:cNvPr id="2" name="Chartntjog3">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47625</xdr:colOff>
      <xdr:row>24</xdr:row>
      <xdr:rowOff>95250</xdr:rowOff>
    </xdr:from>
    <xdr:to>
      <xdr:col>15</xdr:col>
      <xdr:colOff>28575</xdr:colOff>
      <xdr:row>39</xdr:row>
      <xdr:rowOff>47625</xdr:rowOff>
    </xdr:to>
    <xdr:graphicFrame macro="">
      <xdr:nvGraphicFramePr>
        <xdr:cNvPr id="3" name="Chartagqrni">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47625</xdr:colOff>
      <xdr:row>41</xdr:row>
      <xdr:rowOff>95250</xdr:rowOff>
    </xdr:from>
    <xdr:to>
      <xdr:col>15</xdr:col>
      <xdr:colOff>28575</xdr:colOff>
      <xdr:row>58</xdr:row>
      <xdr:rowOff>0</xdr:rowOff>
    </xdr:to>
    <xdr:graphicFrame macro="">
      <xdr:nvGraphicFramePr>
        <xdr:cNvPr id="4" name="Chart011xsg">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47625</xdr:colOff>
      <xdr:row>61</xdr:row>
      <xdr:rowOff>95250</xdr:rowOff>
    </xdr:from>
    <xdr:to>
      <xdr:col>15</xdr:col>
      <xdr:colOff>28575</xdr:colOff>
      <xdr:row>76</xdr:row>
      <xdr:rowOff>47625</xdr:rowOff>
    </xdr:to>
    <xdr:graphicFrame macro="">
      <xdr:nvGraphicFramePr>
        <xdr:cNvPr id="5" name="Chartzw0xmb">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47625</xdr:colOff>
      <xdr:row>78</xdr:row>
      <xdr:rowOff>95250</xdr:rowOff>
    </xdr:from>
    <xdr:to>
      <xdr:col>15</xdr:col>
      <xdr:colOff>28575</xdr:colOff>
      <xdr:row>94</xdr:row>
      <xdr:rowOff>0</xdr:rowOff>
    </xdr:to>
    <xdr:graphicFrame macro="">
      <xdr:nvGraphicFramePr>
        <xdr:cNvPr id="6" name="Chart4wtuia">
          <a:extLst>
            <a:ext uri="{FF2B5EF4-FFF2-40B4-BE49-F238E27FC236}">
              <a16:creationId xmlns:a16="http://schemas.microsoft.com/office/drawing/2014/main" id="{00000000-0008-0000-01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47625</xdr:colOff>
      <xdr:row>97</xdr:row>
      <xdr:rowOff>95250</xdr:rowOff>
    </xdr:from>
    <xdr:to>
      <xdr:col>15</xdr:col>
      <xdr:colOff>28575</xdr:colOff>
      <xdr:row>112</xdr:row>
      <xdr:rowOff>142875</xdr:rowOff>
    </xdr:to>
    <xdr:graphicFrame macro="">
      <xdr:nvGraphicFramePr>
        <xdr:cNvPr id="7" name="Chart4i0ouu">
          <a:extLst>
            <a:ext uri="{FF2B5EF4-FFF2-40B4-BE49-F238E27FC236}">
              <a16:creationId xmlns:a16="http://schemas.microsoft.com/office/drawing/2014/main" id="{00000000-0008-0000-01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47625</xdr:colOff>
      <xdr:row>134</xdr:row>
      <xdr:rowOff>95250</xdr:rowOff>
    </xdr:from>
    <xdr:to>
      <xdr:col>14</xdr:col>
      <xdr:colOff>0</xdr:colOff>
      <xdr:row>157</xdr:row>
      <xdr:rowOff>38100</xdr:rowOff>
    </xdr:to>
    <xdr:graphicFrame macro="">
      <xdr:nvGraphicFramePr>
        <xdr:cNvPr id="8" name="Chartfldf2n">
          <a:extLst>
            <a:ext uri="{FF2B5EF4-FFF2-40B4-BE49-F238E27FC236}">
              <a16:creationId xmlns:a16="http://schemas.microsoft.com/office/drawing/2014/main" id="{00000000-0008-0000-01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xdr:col>
      <xdr:colOff>47625</xdr:colOff>
      <xdr:row>175</xdr:row>
      <xdr:rowOff>95250</xdr:rowOff>
    </xdr:from>
    <xdr:to>
      <xdr:col>14</xdr:col>
      <xdr:colOff>0</xdr:colOff>
      <xdr:row>193</xdr:row>
      <xdr:rowOff>123825</xdr:rowOff>
    </xdr:to>
    <xdr:graphicFrame macro="">
      <xdr:nvGraphicFramePr>
        <xdr:cNvPr id="9" name="Charty4lrs5">
          <a:extLst>
            <a:ext uri="{FF2B5EF4-FFF2-40B4-BE49-F238E27FC236}">
              <a16:creationId xmlns:a16="http://schemas.microsoft.com/office/drawing/2014/main" id="{00000000-0008-0000-0100-000009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Recommendations" displayName="Recommendations" ref="A1:Q20">
  <autoFilter ref="A1:Q20" xr:uid="{00000000-0009-0000-0100-000001000000}"/>
  <tableColumns count="17">
    <tableColumn id="1" xr3:uid="{00000000-0010-0000-0000-000001000000}" name="Section"/>
    <tableColumn id="2" xr3:uid="{00000000-0010-0000-0000-000002000000}" name="Id"/>
    <tableColumn id="3" xr3:uid="{00000000-0010-0000-0000-000003000000}" name="Title"/>
    <tableColumn id="4" xr3:uid="{00000000-0010-0000-0000-000004000000}" name="Assessment"/>
    <tableColumn id="5" xr3:uid="{00000000-0010-0000-0000-000005000000}" name="Profile"/>
    <tableColumn id="6" xr3:uid="{00000000-0010-0000-0000-000006000000}" name="MoSCoW"/>
    <tableColumn id="7" xr3:uid="{00000000-0010-0000-0000-000007000000}" name="OpsImpact"/>
    <tableColumn id="8" xr3:uid="{00000000-0010-0000-0000-000008000000}" name="Phase"/>
    <tableColumn id="9" xr3:uid="{00000000-0010-0000-0000-000009000000}" name="ImplStatus"/>
    <tableColumn id="10" xr3:uid="{00000000-0010-0000-0000-00000A000000}" name="Notes"/>
    <tableColumn id="11" xr3:uid="{00000000-0010-0000-0000-00000B000000}" name="Remediation"/>
    <tableColumn id="12" xr3:uid="{00000000-0010-0000-0000-00000C000000}" name="Description"/>
    <tableColumn id="13" xr3:uid="{00000000-0010-0000-0000-00000D000000}" name="Impact"/>
    <tableColumn id="14" xr3:uid="{00000000-0010-0000-0000-00000E000000}" name="Audit"/>
    <tableColumn id="15" xr3:uid="{00000000-0010-0000-0000-00000F000000}" name="Default"/>
    <tableColumn id="16" xr3:uid="{00000000-0010-0000-0000-000010000000}" name="Status"/>
    <tableColumn id="17" xr3:uid="{00000000-0010-0000-0000-000011000000}" name="LogID"/>
  </tableColumns>
  <tableStyleInfo name="TableStyleMedium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LogTable" displayName="LogTable" ref="B3:T54">
  <autoFilter ref="B3:T54" xr:uid="{00000000-0009-0000-0100-000002000000}"/>
  <tableColumns count="19">
    <tableColumn id="1" xr3:uid="{00000000-0010-0000-0100-000001000000}" name="Log ID"/>
    <tableColumn id="2" xr3:uid="{00000000-0010-0000-0100-000002000000}" name="Activity / Task"/>
    <tableColumn id="3" xr3:uid="{00000000-0010-0000-0100-000003000000}" name="Recs In Activity"/>
    <tableColumn id="4" xr3:uid="{00000000-0010-0000-0100-000004000000}" name="Parent Phase"/>
    <tableColumn id="5" xr3:uid="{00000000-0010-0000-0100-000005000000}" name="Total Recs in Parent Phase"/>
    <tableColumn id="6" xr3:uid="{00000000-0010-0000-0100-000006000000}" name="Description"/>
    <tableColumn id="7" xr3:uid="{00000000-0010-0000-0100-000007000000}" name="Start Date"/>
    <tableColumn id="8" xr3:uid="{00000000-0010-0000-0100-000008000000}" name="Expected End Date"/>
    <tableColumn id="9" xr3:uid="{00000000-0010-0000-0100-000009000000}" name="Scope - Groups"/>
    <tableColumn id="10" xr3:uid="{00000000-0010-0000-0100-00000A000000}" name="Scope - Details"/>
    <tableColumn id="11" xr3:uid="{00000000-0010-0000-0100-00000B000000}" name="Environment"/>
    <tableColumn id="12" xr3:uid="{00000000-0010-0000-0100-00000C000000}" name="Implementation Method"/>
    <tableColumn id="13" xr3:uid="{00000000-0010-0000-0100-00000D000000}" name="Implementation Notes / Links"/>
    <tableColumn id="14" xr3:uid="{00000000-0010-0000-0100-00000E000000}" name="Team(s) / Personnel"/>
    <tableColumn id="15" xr3:uid="{00000000-0010-0000-0100-00000F000000}" name="Change Approval #"/>
    <tableColumn id="16" xr3:uid="{00000000-0010-0000-0100-000010000000}" name="Status"/>
    <tableColumn id="17" xr3:uid="{00000000-0010-0000-0100-000011000000}" name="Status Note"/>
    <tableColumn id="18" xr3:uid="{00000000-0010-0000-0100-000012000000}" name="Actual Completion Date"/>
    <tableColumn id="19" xr3:uid="{00000000-0010-0000-0100-000013000000}" name="Verification Notes"/>
  </tableColumns>
  <tableStyleInfo name="TableStyleMedium15"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CSCv8" displayName="CSCv8" ref="A1:AW172">
  <autoFilter ref="A1:AW172" xr:uid="{00000000-0009-0000-0100-000003000000}"/>
  <tableColumns count="49">
    <tableColumn id="1" xr3:uid="{00000000-0010-0000-0200-000001000000}" name="Control"/>
    <tableColumn id="2" xr3:uid="{00000000-0010-0000-0200-000002000000}" name="Id"/>
    <tableColumn id="3" xr3:uid="{00000000-0010-0000-0200-000003000000}" name="Requirement"/>
    <tableColumn id="4" xr3:uid="{00000000-0010-0000-0200-000004000000}" name="Description"/>
    <tableColumn id="5" xr3:uid="{00000000-0010-0000-0200-000005000000}" name="Objectives"/>
    <tableColumn id="6" xr3:uid="{00000000-0010-0000-0200-000006000000}" name="AssetType"/>
    <tableColumn id="7" xr3:uid="{00000000-0010-0000-0200-000007000000}" name="SecFunction"/>
    <tableColumn id="8" xr3:uid="{00000000-0010-0000-0200-000008000000}" name="IG"/>
    <tableColumn id="9" xr3:uid="{00000000-0010-0000-0200-000009000000}" name="ImplPct"/>
    <tableColumn id="10" xr3:uid="{00000000-0010-0000-0200-00000A000000}" name="Rec1"/>
    <tableColumn id="11" xr3:uid="{00000000-0010-0000-0200-00000B000000}" name="Rec2"/>
    <tableColumn id="12" xr3:uid="{00000000-0010-0000-0200-00000C000000}" name="Rec3"/>
    <tableColumn id="13" xr3:uid="{00000000-0010-0000-0200-00000D000000}" name="Rec4"/>
    <tableColumn id="14" xr3:uid="{00000000-0010-0000-0200-00000E000000}" name="Rec5"/>
    <tableColumn id="15" xr3:uid="{00000000-0010-0000-0200-00000F000000}" name="Rec6"/>
    <tableColumn id="16" xr3:uid="{00000000-0010-0000-0200-000010000000}" name="Rec7"/>
    <tableColumn id="17" xr3:uid="{00000000-0010-0000-0200-000011000000}" name="Rec8"/>
    <tableColumn id="18" xr3:uid="{00000000-0010-0000-0200-000012000000}" name="Rec9"/>
    <tableColumn id="19" xr3:uid="{00000000-0010-0000-0200-000013000000}" name="Rec10"/>
    <tableColumn id="20" xr3:uid="{00000000-0010-0000-0200-000014000000}" name="Rec11"/>
    <tableColumn id="21" xr3:uid="{00000000-0010-0000-0200-000015000000}" name="Rec12"/>
    <tableColumn id="22" xr3:uid="{00000000-0010-0000-0200-000016000000}" name="Rec13"/>
    <tableColumn id="23" xr3:uid="{00000000-0010-0000-0200-000017000000}" name="Rec14"/>
    <tableColumn id="24" xr3:uid="{00000000-0010-0000-0200-000018000000}" name="Rec15"/>
    <tableColumn id="25" xr3:uid="{00000000-0010-0000-0200-000019000000}" name="Rec16"/>
    <tableColumn id="26" xr3:uid="{00000000-0010-0000-0200-00001A000000}" name="Rec17"/>
    <tableColumn id="27" xr3:uid="{00000000-0010-0000-0200-00001B000000}" name="Rec18"/>
    <tableColumn id="28" xr3:uid="{00000000-0010-0000-0200-00001C000000}" name="Rec19"/>
    <tableColumn id="29" xr3:uid="{00000000-0010-0000-0200-00001D000000}" name="Rec20"/>
    <tableColumn id="30" xr3:uid="{00000000-0010-0000-0200-00001E000000}" name="Rec21"/>
    <tableColumn id="31" xr3:uid="{00000000-0010-0000-0200-00001F000000}" name="Rec22"/>
    <tableColumn id="32" xr3:uid="{00000000-0010-0000-0200-000020000000}" name="Rec23"/>
    <tableColumn id="33" xr3:uid="{00000000-0010-0000-0200-000021000000}" name="Rec24"/>
    <tableColumn id="34" xr3:uid="{00000000-0010-0000-0200-000022000000}" name="Rec25"/>
    <tableColumn id="35" xr3:uid="{00000000-0010-0000-0200-000023000000}" name="Rec26"/>
    <tableColumn id="36" xr3:uid="{00000000-0010-0000-0200-000024000000}" name="Rec27"/>
    <tableColumn id="37" xr3:uid="{00000000-0010-0000-0200-000025000000}" name="Rec28"/>
    <tableColumn id="38" xr3:uid="{00000000-0010-0000-0200-000026000000}" name="Rec29"/>
    <tableColumn id="39" xr3:uid="{00000000-0010-0000-0200-000027000000}" name="Rec30"/>
    <tableColumn id="40" xr3:uid="{00000000-0010-0000-0200-000028000000}" name="Rec31"/>
    <tableColumn id="41" xr3:uid="{00000000-0010-0000-0200-000029000000}" name="Rec32"/>
    <tableColumn id="42" xr3:uid="{00000000-0010-0000-0200-00002A000000}" name="Rec33"/>
    <tableColumn id="43" xr3:uid="{00000000-0010-0000-0200-00002B000000}" name="Rec34"/>
    <tableColumn id="44" xr3:uid="{00000000-0010-0000-0200-00002C000000}" name="Rec35"/>
    <tableColumn id="45" xr3:uid="{00000000-0010-0000-0200-00002D000000}" name="Rec36"/>
    <tableColumn id="46" xr3:uid="{00000000-0010-0000-0200-00002E000000}" name="Rec37"/>
    <tableColumn id="47" xr3:uid="{00000000-0010-0000-0200-00002F000000}" name="Rec38"/>
    <tableColumn id="48" xr3:uid="{00000000-0010-0000-0200-000030000000}" name="Rec39"/>
    <tableColumn id="49" xr3:uid="{00000000-0010-0000-0200-000031000000}" name="Rec40"/>
  </tableColumns>
  <tableStyleInfo name="TableStyleMedium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orkbench.cisecurity.org/benchmarks/22916" TargetMode="External"/><Relationship Id="rId2" Type="http://schemas.openxmlformats.org/officeDocument/2006/relationships/hyperlink" Target="https://github.com/Opnbyte/SHGIR/issues" TargetMode="External"/><Relationship Id="rId1" Type="http://schemas.openxmlformats.org/officeDocument/2006/relationships/hyperlink" Target="https://opnbyte.com/hardening-guide-library/" TargetMode="External"/><Relationship Id="rId5" Type="http://schemas.openxmlformats.org/officeDocument/2006/relationships/hyperlink" Target="https://creativecommons.org/licenses/by-sa/4.0/" TargetMode="External"/><Relationship Id="rId4" Type="http://schemas.openxmlformats.org/officeDocument/2006/relationships/hyperlink" Target="https://downloads.cisecurity.org/"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creativecommons.org/licenses/by-sa/4.0/" TargetMode="Externa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creativecommons.org/licenses/by-sa/4.0/" TargetMode="External"/></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hyperlink" Target="https://creativecommons.org/licenses/by-sa/4.0/" TargetMode="External"/></Relationships>
</file>

<file path=xl/worksheets/_rels/sheet5.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vmlDrawing" Target="../drawings/vmlDrawing1.vml"/><Relationship Id="rId1" Type="http://schemas.openxmlformats.org/officeDocument/2006/relationships/hyperlink" Target="https://creativecommons.org/licenses/by-sa/4.0/" TargetMode="Externa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86"/>
  <sheetViews>
    <sheetView showGridLines="0" tabSelected="1" workbookViewId="0">
      <pane ySplit="3" topLeftCell="A4" activePane="bottomLeft" state="frozen"/>
      <selection pane="bottomLeft"/>
    </sheetView>
  </sheetViews>
  <sheetFormatPr defaultColWidth="9.1796875" defaultRowHeight="14.5" x14ac:dyDescent="0.35"/>
  <cols>
    <col min="1" max="1" width="2" style="18" customWidth="1"/>
    <col min="2" max="2" width="24" style="18" customWidth="1"/>
    <col min="3" max="3" width="90" style="18" customWidth="1"/>
    <col min="4" max="4" width="9.1796875" style="18" customWidth="1"/>
    <col min="5" max="16384" width="9.1796875" style="18"/>
  </cols>
  <sheetData>
    <row r="2" spans="2:3" ht="31" x14ac:dyDescent="0.7">
      <c r="B2" s="19" t="s">
        <v>129</v>
      </c>
    </row>
    <row r="3" spans="2:3" ht="15" customHeight="1" x14ac:dyDescent="0.35"/>
    <row r="4" spans="2:3" ht="58" x14ac:dyDescent="0.35">
      <c r="B4" s="20" t="s">
        <v>130</v>
      </c>
      <c r="C4" s="21" t="s">
        <v>131</v>
      </c>
    </row>
    <row r="5" spans="2:3" x14ac:dyDescent="0.35">
      <c r="C5" s="21" t="s">
        <v>132</v>
      </c>
    </row>
    <row r="6" spans="2:3" x14ac:dyDescent="0.35">
      <c r="C6" s="18" t="s">
        <v>133</v>
      </c>
    </row>
    <row r="7" spans="2:3" ht="10" customHeight="1" x14ac:dyDescent="0.35"/>
    <row r="8" spans="2:3" ht="232" x14ac:dyDescent="0.35">
      <c r="B8" s="22" t="s">
        <v>134</v>
      </c>
      <c r="C8" s="21" t="s">
        <v>135</v>
      </c>
    </row>
    <row r="9" spans="2:3" ht="10" customHeight="1" x14ac:dyDescent="0.35"/>
    <row r="10" spans="2:3" ht="35" customHeight="1" x14ac:dyDescent="0.35">
      <c r="B10" s="22" t="s">
        <v>136</v>
      </c>
      <c r="C10" s="21" t="s">
        <v>137</v>
      </c>
    </row>
    <row r="11" spans="2:3" ht="75" customHeight="1" x14ac:dyDescent="0.35">
      <c r="B11" s="18" t="s">
        <v>25</v>
      </c>
      <c r="C11" s="21" t="s">
        <v>138</v>
      </c>
    </row>
    <row r="12" spans="2:3" ht="47" customHeight="1" x14ac:dyDescent="0.35">
      <c r="B12" s="18" t="s">
        <v>25</v>
      </c>
      <c r="C12" s="21" t="s">
        <v>139</v>
      </c>
    </row>
    <row r="13" spans="2:3" ht="35" customHeight="1" x14ac:dyDescent="0.35">
      <c r="B13" s="18" t="s">
        <v>25</v>
      </c>
      <c r="C13" s="21" t="s">
        <v>140</v>
      </c>
    </row>
    <row r="14" spans="2:3" ht="32" customHeight="1" x14ac:dyDescent="0.35">
      <c r="B14" s="18" t="s">
        <v>25</v>
      </c>
      <c r="C14" s="21" t="s">
        <v>141</v>
      </c>
    </row>
    <row r="15" spans="2:3" ht="30" customHeight="1" x14ac:dyDescent="0.35">
      <c r="B15" s="18" t="s">
        <v>25</v>
      </c>
      <c r="C15" s="21" t="s">
        <v>142</v>
      </c>
    </row>
    <row r="16" spans="2:3" ht="10" customHeight="1" x14ac:dyDescent="0.35"/>
    <row r="17" spans="1:3" ht="145" customHeight="1" x14ac:dyDescent="0.35">
      <c r="B17" s="22" t="s">
        <v>143</v>
      </c>
      <c r="C17" s="21" t="s">
        <v>144</v>
      </c>
    </row>
    <row r="18" spans="1:3" ht="10" customHeight="1" x14ac:dyDescent="0.35"/>
    <row r="19" spans="1:3" ht="3" customHeight="1" x14ac:dyDescent="0.35">
      <c r="B19" s="23"/>
      <c r="C19" s="23"/>
    </row>
    <row r="20" spans="1:3" ht="12" customHeight="1" x14ac:dyDescent="0.35"/>
    <row r="21" spans="1:3" ht="35" customHeight="1" x14ac:dyDescent="0.35">
      <c r="A21" s="25"/>
      <c r="B21" s="26" t="s">
        <v>145</v>
      </c>
      <c r="C21" s="27" t="s">
        <v>146</v>
      </c>
    </row>
    <row r="22" spans="1:3" ht="18" customHeight="1" x14ac:dyDescent="0.35">
      <c r="A22" s="25"/>
      <c r="B22" s="25" t="s">
        <v>25</v>
      </c>
      <c r="C22" s="27" t="s">
        <v>147</v>
      </c>
    </row>
    <row r="23" spans="1:3" ht="18" customHeight="1" x14ac:dyDescent="0.35">
      <c r="A23" s="25"/>
      <c r="B23" s="25" t="s">
        <v>25</v>
      </c>
      <c r="C23" s="27" t="s">
        <v>148</v>
      </c>
    </row>
    <row r="24" spans="1:3" ht="18" customHeight="1" x14ac:dyDescent="0.35">
      <c r="A24" s="25"/>
      <c r="B24" s="25" t="s">
        <v>25</v>
      </c>
      <c r="C24" s="27" t="s">
        <v>149</v>
      </c>
    </row>
    <row r="25" spans="1:3" ht="18" customHeight="1" x14ac:dyDescent="0.35">
      <c r="A25" s="25"/>
      <c r="B25" s="25" t="s">
        <v>25</v>
      </c>
      <c r="C25" s="27" t="s">
        <v>150</v>
      </c>
    </row>
    <row r="26" spans="1:3" ht="18" customHeight="1" x14ac:dyDescent="0.35">
      <c r="A26" s="25"/>
      <c r="B26" s="25" t="s">
        <v>25</v>
      </c>
      <c r="C26" s="27" t="s">
        <v>151</v>
      </c>
    </row>
    <row r="27" spans="1:3" ht="18" customHeight="1" x14ac:dyDescent="0.35">
      <c r="A27" s="25"/>
      <c r="B27" s="25" t="s">
        <v>25</v>
      </c>
      <c r="C27" s="27" t="s">
        <v>152</v>
      </c>
    </row>
    <row r="28" spans="1:3" ht="18" customHeight="1" x14ac:dyDescent="0.35">
      <c r="A28" s="25"/>
      <c r="B28" s="25" t="s">
        <v>25</v>
      </c>
      <c r="C28" s="27" t="s">
        <v>153</v>
      </c>
    </row>
    <row r="29" spans="1:3" ht="18" customHeight="1" x14ac:dyDescent="0.35">
      <c r="A29" s="25"/>
      <c r="B29" s="25" t="s">
        <v>25</v>
      </c>
      <c r="C29" s="27" t="s">
        <v>154</v>
      </c>
    </row>
    <row r="30" spans="1:3" ht="44" customHeight="1" x14ac:dyDescent="0.35">
      <c r="A30" s="25"/>
      <c r="B30" s="25" t="s">
        <v>25</v>
      </c>
      <c r="C30" s="28" t="s">
        <v>155</v>
      </c>
    </row>
    <row r="31" spans="1:3" ht="10" customHeight="1" x14ac:dyDescent="0.35"/>
    <row r="32" spans="1:3" ht="3" customHeight="1" x14ac:dyDescent="0.35">
      <c r="B32" s="23"/>
      <c r="C32" s="23"/>
    </row>
    <row r="33" spans="2:3" ht="12" customHeight="1" x14ac:dyDescent="0.35"/>
    <row r="34" spans="2:3" ht="24" customHeight="1" x14ac:dyDescent="0.35">
      <c r="B34" s="29" t="s">
        <v>156</v>
      </c>
      <c r="C34" s="30" t="s">
        <v>157</v>
      </c>
    </row>
    <row r="35" spans="2:3" ht="18.5" x14ac:dyDescent="0.35">
      <c r="B35" s="29" t="s">
        <v>158</v>
      </c>
      <c r="C35" s="31" t="s">
        <v>159</v>
      </c>
    </row>
    <row r="36" spans="2:3" ht="27" customHeight="1" x14ac:dyDescent="0.35">
      <c r="B36" s="32" t="s">
        <v>160</v>
      </c>
      <c r="C36" s="24" t="s">
        <v>161</v>
      </c>
    </row>
    <row r="37" spans="2:3" x14ac:dyDescent="0.35">
      <c r="B37" s="29" t="s">
        <v>162</v>
      </c>
      <c r="C37" s="33" t="s">
        <v>163</v>
      </c>
    </row>
    <row r="38" spans="2:3" x14ac:dyDescent="0.35">
      <c r="B38" s="29" t="s">
        <v>164</v>
      </c>
      <c r="C38" s="33" t="s">
        <v>165</v>
      </c>
    </row>
    <row r="39" spans="2:3" ht="10" customHeight="1" x14ac:dyDescent="0.35"/>
    <row r="40" spans="2:3" ht="58" x14ac:dyDescent="0.35">
      <c r="B40" s="29" t="s">
        <v>166</v>
      </c>
      <c r="C40" s="34" t="s">
        <v>167</v>
      </c>
    </row>
    <row r="42" spans="2:3" ht="43.5" x14ac:dyDescent="0.35">
      <c r="B42" s="29" t="s">
        <v>168</v>
      </c>
      <c r="C42" s="21" t="s">
        <v>169</v>
      </c>
    </row>
    <row r="43" spans="2:3" ht="10" customHeight="1" x14ac:dyDescent="0.35"/>
    <row r="44" spans="2:3" x14ac:dyDescent="0.35">
      <c r="B44" s="29" t="s">
        <v>170</v>
      </c>
      <c r="C44" s="35" t="s">
        <v>171</v>
      </c>
    </row>
    <row r="45" spans="2:3" ht="72.5" x14ac:dyDescent="0.35">
      <c r="C45" s="21" t="s">
        <v>172</v>
      </c>
    </row>
    <row r="47" spans="2:3" x14ac:dyDescent="0.35">
      <c r="C47" s="35" t="s">
        <v>173</v>
      </c>
    </row>
    <row r="48" spans="2:3" ht="87" x14ac:dyDescent="0.35">
      <c r="C48" s="21" t="s">
        <v>174</v>
      </c>
    </row>
    <row r="50" spans="2:3" x14ac:dyDescent="0.35">
      <c r="C50" s="35" t="s">
        <v>175</v>
      </c>
    </row>
    <row r="51" spans="2:3" x14ac:dyDescent="0.35">
      <c r="C51" s="21" t="s">
        <v>176</v>
      </c>
    </row>
    <row r="52" spans="2:3" ht="10" customHeight="1" x14ac:dyDescent="0.35"/>
    <row r="53" spans="2:3" ht="3" customHeight="1" x14ac:dyDescent="0.35">
      <c r="B53" s="23"/>
      <c r="C53" s="23"/>
    </row>
    <row r="54" spans="2:3" ht="12" customHeight="1" x14ac:dyDescent="0.35"/>
    <row r="55" spans="2:3" ht="130.5" x14ac:dyDescent="0.35">
      <c r="B55" s="20" t="s">
        <v>177</v>
      </c>
      <c r="C55" s="21" t="s">
        <v>178</v>
      </c>
    </row>
    <row r="56" spans="2:3" ht="6" customHeight="1" x14ac:dyDescent="0.35"/>
    <row r="57" spans="2:3" ht="217.5" x14ac:dyDescent="0.35">
      <c r="C57" s="21" t="s">
        <v>179</v>
      </c>
    </row>
    <row r="58" spans="2:3" ht="6" customHeight="1" x14ac:dyDescent="0.35"/>
    <row r="59" spans="2:3" ht="43.5" x14ac:dyDescent="0.35">
      <c r="C59" s="21" t="s">
        <v>180</v>
      </c>
    </row>
    <row r="60" spans="2:3" ht="10" customHeight="1" x14ac:dyDescent="0.35"/>
    <row r="61" spans="2:3" ht="3" customHeight="1" x14ac:dyDescent="0.35">
      <c r="B61" s="23"/>
      <c r="C61" s="23"/>
    </row>
    <row r="62" spans="2:3" ht="12" customHeight="1" x14ac:dyDescent="0.35"/>
    <row r="63" spans="2:3" ht="145" x14ac:dyDescent="0.35">
      <c r="B63" s="20" t="s">
        <v>181</v>
      </c>
      <c r="C63" s="21" t="s">
        <v>182</v>
      </c>
    </row>
    <row r="64" spans="2:3" ht="6" customHeight="1" x14ac:dyDescent="0.35"/>
    <row r="65" spans="2:3" ht="203" x14ac:dyDescent="0.35">
      <c r="C65" s="21" t="s">
        <v>183</v>
      </c>
    </row>
    <row r="66" spans="2:3" ht="6" customHeight="1" x14ac:dyDescent="0.35"/>
    <row r="67" spans="2:3" ht="43.5" x14ac:dyDescent="0.35">
      <c r="C67" s="21" t="s">
        <v>184</v>
      </c>
    </row>
    <row r="68" spans="2:3" ht="10" customHeight="1" x14ac:dyDescent="0.35"/>
    <row r="69" spans="2:3" ht="3" customHeight="1" x14ac:dyDescent="0.35">
      <c r="B69" s="23"/>
      <c r="C69" s="23"/>
    </row>
    <row r="70" spans="2:3" ht="12" customHeight="1" x14ac:dyDescent="0.35"/>
    <row r="71" spans="2:3" ht="101.5" x14ac:dyDescent="0.35">
      <c r="B71" s="20" t="s">
        <v>185</v>
      </c>
      <c r="C71" s="21" t="s">
        <v>186</v>
      </c>
    </row>
    <row r="72" spans="2:3" ht="6" customHeight="1" x14ac:dyDescent="0.35"/>
    <row r="73" spans="2:3" ht="145" x14ac:dyDescent="0.35">
      <c r="C73" s="21" t="s">
        <v>187</v>
      </c>
    </row>
    <row r="74" spans="2:3" ht="6" customHeight="1" x14ac:dyDescent="0.35"/>
    <row r="75" spans="2:3" ht="43.5" x14ac:dyDescent="0.35">
      <c r="C75" s="21" t="s">
        <v>188</v>
      </c>
    </row>
    <row r="76" spans="2:3" ht="10" customHeight="1" x14ac:dyDescent="0.35"/>
    <row r="77" spans="2:3" ht="3" customHeight="1" x14ac:dyDescent="0.35">
      <c r="B77" s="23"/>
      <c r="C77" s="23"/>
    </row>
    <row r="78" spans="2:3" ht="12" customHeight="1" x14ac:dyDescent="0.35"/>
    <row r="79" spans="2:3" ht="26" customHeight="1" x14ac:dyDescent="0.35">
      <c r="B79" s="36" t="s">
        <v>189</v>
      </c>
    </row>
    <row r="80" spans="2:3" ht="8" customHeight="1" x14ac:dyDescent="0.35"/>
    <row r="81" spans="2:3" ht="20" customHeight="1" x14ac:dyDescent="0.35">
      <c r="B81" s="29" t="s">
        <v>190</v>
      </c>
      <c r="C81" s="37" t="s">
        <v>191</v>
      </c>
    </row>
    <row r="82" spans="2:3" ht="116" x14ac:dyDescent="0.35">
      <c r="C82" s="21" t="s">
        <v>192</v>
      </c>
    </row>
    <row r="83" spans="2:3" ht="10" customHeight="1" x14ac:dyDescent="0.35"/>
    <row r="86" spans="2:3" ht="32" customHeight="1" x14ac:dyDescent="0.35">
      <c r="B86" s="106" t="s">
        <v>128</v>
      </c>
      <c r="C86" s="106"/>
    </row>
  </sheetData>
  <sheetProtection password="90EA" sheet="1"/>
  <mergeCells count="1">
    <mergeCell ref="B86:C86"/>
  </mergeCells>
  <hyperlinks>
    <hyperlink ref="C5" r:id="rId1" xr:uid="{00000000-0004-0000-0000-000000000000}"/>
    <hyperlink ref="C6" r:id="rId2" xr:uid="{00000000-0004-0000-0000-000001000000}"/>
    <hyperlink ref="C37" r:id="rId3" xr:uid="{00000000-0004-0000-0000-000002000000}"/>
    <hyperlink ref="C38" r:id="rId4" location="/" xr:uid="{00000000-0004-0000-0000-000003000000}"/>
    <hyperlink ref="B86" r:id="rId5" xr:uid="{00000000-0004-0000-0000-000004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X204"/>
  <sheetViews>
    <sheetView showGridLines="0" workbookViewId="0">
      <pane ySplit="10" topLeftCell="A11" activePane="bottomLeft" state="frozen"/>
      <selection pane="bottomLeft"/>
    </sheetView>
  </sheetViews>
  <sheetFormatPr defaultColWidth="9.1796875" defaultRowHeight="14.5" x14ac:dyDescent="0.35"/>
  <cols>
    <col min="1" max="1" width="3" style="18" customWidth="1"/>
    <col min="2" max="2" width="35" style="18" customWidth="1"/>
    <col min="3" max="3" width="9.54296875" style="18" customWidth="1"/>
    <col min="4" max="4" width="9.1796875" style="18" customWidth="1"/>
    <col min="5" max="5" width="12.453125" style="18" customWidth="1"/>
    <col min="6" max="14" width="9.1796875" style="18" customWidth="1"/>
    <col min="15" max="15" width="18" style="18" customWidth="1"/>
    <col min="16" max="16" width="13" style="18" customWidth="1"/>
    <col min="17" max="24" width="15" style="18" customWidth="1"/>
    <col min="25" max="25" width="9.1796875" style="18" customWidth="1"/>
    <col min="26" max="16384" width="9.1796875" style="18"/>
  </cols>
  <sheetData>
    <row r="2" spans="2:15" ht="31" x14ac:dyDescent="0.35">
      <c r="B2" s="107" t="s">
        <v>193</v>
      </c>
      <c r="C2" s="108"/>
      <c r="D2" s="108"/>
      <c r="E2" s="108"/>
      <c r="F2" s="108"/>
      <c r="G2" s="108"/>
      <c r="H2" s="108"/>
      <c r="I2" s="108"/>
    </row>
    <row r="4" spans="2:15" ht="18.5" x14ac:dyDescent="0.45">
      <c r="B4" s="39" t="s">
        <v>194</v>
      </c>
    </row>
    <row r="5" spans="2:15" x14ac:dyDescent="0.35">
      <c r="B5" s="41" t="s">
        <v>25</v>
      </c>
      <c r="C5" s="41" t="s">
        <v>195</v>
      </c>
      <c r="D5" s="41" t="s">
        <v>196</v>
      </c>
      <c r="F5" s="109" t="s">
        <v>197</v>
      </c>
      <c r="G5" s="109"/>
      <c r="H5" s="109"/>
      <c r="I5" s="110" t="s">
        <v>198</v>
      </c>
      <c r="J5" s="110"/>
      <c r="K5" s="110"/>
      <c r="L5" s="110"/>
      <c r="M5" s="110"/>
      <c r="N5" s="110"/>
      <c r="O5" s="110"/>
    </row>
    <row r="6" spans="2:15" x14ac:dyDescent="0.35">
      <c r="B6" s="47" t="s">
        <v>199</v>
      </c>
      <c r="C6" s="48">
        <v>19</v>
      </c>
      <c r="D6" s="49" t="s">
        <v>25</v>
      </c>
      <c r="F6" s="109" t="s">
        <v>200</v>
      </c>
      <c r="G6" s="109"/>
      <c r="H6" s="109"/>
      <c r="I6" s="111" t="s">
        <v>201</v>
      </c>
      <c r="J6" s="111"/>
      <c r="K6" s="111"/>
      <c r="L6" s="111"/>
      <c r="M6" s="111"/>
      <c r="N6" s="111"/>
      <c r="O6" s="111"/>
    </row>
    <row r="7" spans="2:15" x14ac:dyDescent="0.35">
      <c r="B7" s="50" t="s">
        <v>202</v>
      </c>
      <c r="C7" s="51">
        <f>C6-C8-C9</f>
        <v>19</v>
      </c>
      <c r="D7" s="52">
        <f>IF(C6&gt;0,C7/C6,0)</f>
        <v>1</v>
      </c>
      <c r="F7" s="109" t="s">
        <v>203</v>
      </c>
      <c r="G7" s="109"/>
      <c r="H7" s="109"/>
      <c r="I7" s="111" t="s">
        <v>201</v>
      </c>
      <c r="J7" s="111"/>
      <c r="K7" s="111"/>
      <c r="L7" s="111"/>
      <c r="M7" s="111"/>
      <c r="N7" s="111"/>
      <c r="O7" s="111"/>
    </row>
    <row r="8" spans="2:15" x14ac:dyDescent="0.35">
      <c r="B8" s="43" t="s">
        <v>204</v>
      </c>
      <c r="C8" s="44">
        <f>COUNTIF('Recommendations'!I:I,"Risk Accepted")</f>
        <v>0</v>
      </c>
      <c r="D8" s="45">
        <f>IF(C6&gt;0,C8/C6,0)</f>
        <v>0</v>
      </c>
      <c r="F8" s="109" t="s">
        <v>205</v>
      </c>
      <c r="G8" s="109"/>
      <c r="H8" s="109"/>
      <c r="I8" s="111" t="s">
        <v>201</v>
      </c>
      <c r="J8" s="111"/>
      <c r="K8" s="111"/>
      <c r="L8" s="111"/>
      <c r="M8" s="111"/>
      <c r="N8" s="111"/>
      <c r="O8" s="111"/>
    </row>
    <row r="9" spans="2:15" x14ac:dyDescent="0.35">
      <c r="B9" s="43" t="s">
        <v>206</v>
      </c>
      <c r="C9" s="44">
        <f>COUNTIF('Recommendations'!I:I,"N/A")</f>
        <v>0</v>
      </c>
      <c r="D9" s="45">
        <f>IF(C6&gt;0,C9/C6,0)</f>
        <v>0</v>
      </c>
      <c r="F9" s="109" t="s">
        <v>207</v>
      </c>
      <c r="G9" s="109"/>
      <c r="H9" s="109"/>
      <c r="I9" s="111" t="s">
        <v>201</v>
      </c>
      <c r="J9" s="111"/>
      <c r="K9" s="111"/>
      <c r="L9" s="111"/>
      <c r="M9" s="111"/>
      <c r="N9" s="111"/>
      <c r="O9" s="111"/>
    </row>
    <row r="12" spans="2:15" ht="18.5" x14ac:dyDescent="0.45">
      <c r="B12" s="39" t="s">
        <v>208</v>
      </c>
    </row>
    <row r="14" spans="2:15" x14ac:dyDescent="0.35">
      <c r="B14" s="53" t="s">
        <v>209</v>
      </c>
    </row>
    <row r="15" spans="2:15" x14ac:dyDescent="0.35">
      <c r="B15" s="41" t="s">
        <v>25</v>
      </c>
      <c r="C15" s="41" t="s">
        <v>210</v>
      </c>
      <c r="D15" s="41" t="s">
        <v>211</v>
      </c>
      <c r="E15" s="41" t="s">
        <v>212</v>
      </c>
      <c r="F15" s="41" t="s">
        <v>213</v>
      </c>
    </row>
    <row r="16" spans="2:15" x14ac:dyDescent="0.35">
      <c r="B16" s="43" t="s">
        <v>214</v>
      </c>
      <c r="C16" s="44">
        <f>COUNTIF('Recommendations'!P:P,"Resolved")</f>
        <v>0</v>
      </c>
      <c r="D16" s="44">
        <f>COUNTIF('Recommendations'!P:P,"Testing")</f>
        <v>0</v>
      </c>
      <c r="E16" s="44">
        <f>COUNTIF('Recommendations'!P:P,"Outstanding")</f>
        <v>19</v>
      </c>
      <c r="F16" s="44">
        <f>SUM(C16:E16)</f>
        <v>19</v>
      </c>
    </row>
    <row r="18" spans="2:6" x14ac:dyDescent="0.35">
      <c r="B18" s="53" t="s">
        <v>215</v>
      </c>
    </row>
    <row r="19" spans="2:6" x14ac:dyDescent="0.35">
      <c r="B19" s="54" t="s">
        <v>25</v>
      </c>
      <c r="C19" s="54" t="s">
        <v>210</v>
      </c>
      <c r="D19" s="54" t="s">
        <v>211</v>
      </c>
      <c r="E19" s="54" t="s">
        <v>212</v>
      </c>
      <c r="F19" s="54" t="s">
        <v>25</v>
      </c>
    </row>
    <row r="20" spans="2:6" x14ac:dyDescent="0.35">
      <c r="B20" s="43" t="s">
        <v>214</v>
      </c>
      <c r="C20" s="45">
        <f>IF(F16&gt;0, C16/F16, 0)</f>
        <v>0</v>
      </c>
      <c r="D20" s="45">
        <f>IF(F16&gt;0, D16/F16, 0)</f>
        <v>0</v>
      </c>
      <c r="E20" s="45">
        <f>IF(F16&gt;0, E16/F16, 0)</f>
        <v>1</v>
      </c>
      <c r="F20" s="46" t="s">
        <v>25</v>
      </c>
    </row>
    <row r="25" spans="2:6" ht="18.5" x14ac:dyDescent="0.45">
      <c r="B25" s="39" t="s">
        <v>216</v>
      </c>
    </row>
    <row r="27" spans="2:6" x14ac:dyDescent="0.35">
      <c r="B27" s="53" t="s">
        <v>209</v>
      </c>
    </row>
    <row r="28" spans="2:6" x14ac:dyDescent="0.35">
      <c r="B28" s="41" t="s">
        <v>4</v>
      </c>
      <c r="C28" s="41" t="s">
        <v>210</v>
      </c>
      <c r="D28" s="41" t="s">
        <v>211</v>
      </c>
      <c r="E28" s="41" t="s">
        <v>212</v>
      </c>
      <c r="F28" s="41" t="s">
        <v>213</v>
      </c>
    </row>
    <row r="29" spans="2:6" x14ac:dyDescent="0.35">
      <c r="B29" s="43" t="s">
        <v>113</v>
      </c>
      <c r="C29" s="44">
        <f>COUNTIFS('Recommendations'!E:E,"BGP Enabled",'Recommendations'!P:P,"=Resolved")</f>
        <v>0</v>
      </c>
      <c r="D29" s="44">
        <f>COUNTIFS('Recommendations'!E:E,"=BGP Enabled",'Recommendations'!P:P,"=Testing")</f>
        <v>0</v>
      </c>
      <c r="E29" s="44">
        <f>COUNTIFS('Recommendations'!E:E,"=BGP Enabled",'Recommendations'!P:P,"=Outstanding")</f>
        <v>2</v>
      </c>
      <c r="F29" s="44">
        <f>SUM(C29:E29)</f>
        <v>2</v>
      </c>
    </row>
    <row r="30" spans="2:6" x14ac:dyDescent="0.35">
      <c r="B30" s="43" t="s">
        <v>21</v>
      </c>
      <c r="C30" s="44">
        <f>COUNTIFS('Recommendations'!E:E,"Level 1",'Recommendations'!P:P,"=Resolved")</f>
        <v>0</v>
      </c>
      <c r="D30" s="44">
        <f>COUNTIFS('Recommendations'!E:E,"=Level 1",'Recommendations'!P:P,"=Testing")</f>
        <v>0</v>
      </c>
      <c r="E30" s="44">
        <f>COUNTIFS('Recommendations'!E:E,"=Level 1",'Recommendations'!P:P,"=Outstanding")</f>
        <v>17</v>
      </c>
      <c r="F30" s="44">
        <f>SUM(C30:E30)</f>
        <v>17</v>
      </c>
    </row>
    <row r="32" spans="2:6" x14ac:dyDescent="0.35">
      <c r="B32" s="53" t="s">
        <v>215</v>
      </c>
    </row>
    <row r="33" spans="2:6" x14ac:dyDescent="0.35">
      <c r="B33" s="54" t="s">
        <v>4</v>
      </c>
      <c r="C33" s="54" t="s">
        <v>210</v>
      </c>
      <c r="D33" s="54" t="s">
        <v>211</v>
      </c>
      <c r="E33" s="54" t="s">
        <v>212</v>
      </c>
      <c r="F33" s="54" t="s">
        <v>25</v>
      </c>
    </row>
    <row r="34" spans="2:6" x14ac:dyDescent="0.35">
      <c r="B34" s="43" t="s">
        <v>113</v>
      </c>
      <c r="C34" s="45">
        <f>IF(F29&gt;0, C29/F29, 0)</f>
        <v>0</v>
      </c>
      <c r="D34" s="45">
        <f>IF(F29&gt;0, D29/F29, 0)</f>
        <v>0</v>
      </c>
      <c r="E34" s="45">
        <f>IF(F29&gt;0, E29/F29, 0)</f>
        <v>1</v>
      </c>
      <c r="F34" s="46" t="s">
        <v>25</v>
      </c>
    </row>
    <row r="35" spans="2:6" x14ac:dyDescent="0.35">
      <c r="B35" s="43" t="s">
        <v>21</v>
      </c>
      <c r="C35" s="45">
        <f>IF(F30&gt;0, C30/F30, 0)</f>
        <v>0</v>
      </c>
      <c r="D35" s="45">
        <f>IF(F30&gt;0, D30/F30, 0)</f>
        <v>0</v>
      </c>
      <c r="E35" s="45">
        <f>IF(F30&gt;0, E30/F30, 0)</f>
        <v>1</v>
      </c>
      <c r="F35" s="46" t="s">
        <v>25</v>
      </c>
    </row>
    <row r="40" spans="2:6" ht="18.5" x14ac:dyDescent="0.45">
      <c r="B40" s="39" t="s">
        <v>217</v>
      </c>
    </row>
    <row r="42" spans="2:6" x14ac:dyDescent="0.35">
      <c r="B42" s="53" t="s">
        <v>209</v>
      </c>
    </row>
    <row r="43" spans="2:6" x14ac:dyDescent="0.35">
      <c r="B43" s="41" t="s">
        <v>7</v>
      </c>
      <c r="C43" s="41" t="s">
        <v>210</v>
      </c>
      <c r="D43" s="41" t="s">
        <v>211</v>
      </c>
      <c r="E43" s="41" t="s">
        <v>212</v>
      </c>
      <c r="F43" s="41" t="s">
        <v>213</v>
      </c>
    </row>
    <row r="44" spans="2:6" x14ac:dyDescent="0.35">
      <c r="B44" s="43" t="s">
        <v>218</v>
      </c>
      <c r="C44" s="44">
        <f>COUNTIFS('Recommendations'!H:H,"Phase1",'Recommendations'!P:P,"=Resolved")</f>
        <v>0</v>
      </c>
      <c r="D44" s="44">
        <f>COUNTIFS('Recommendations'!H:H,"=Phase1",'Recommendations'!P:P,"=Testing")</f>
        <v>0</v>
      </c>
      <c r="E44" s="44">
        <f>COUNTIFS('Recommendations'!H:H,"=Phase1",'Recommendations'!P:P,"=Outstanding")</f>
        <v>0</v>
      </c>
      <c r="F44" s="44">
        <f t="shared" ref="F44:F49" si="0">SUM(C44:E44)</f>
        <v>0</v>
      </c>
    </row>
    <row r="45" spans="2:6" x14ac:dyDescent="0.35">
      <c r="B45" s="43" t="s">
        <v>219</v>
      </c>
      <c r="C45" s="44">
        <f>COUNTIFS('Recommendations'!H:H,"Phase2",'Recommendations'!P:P,"=Resolved")</f>
        <v>0</v>
      </c>
      <c r="D45" s="44">
        <f>COUNTIFS('Recommendations'!H:H,"=Phase2",'Recommendations'!P:P,"=Testing")</f>
        <v>0</v>
      </c>
      <c r="E45" s="44">
        <f>COUNTIFS('Recommendations'!H:H,"=Phase2",'Recommendations'!P:P,"=Outstanding")</f>
        <v>0</v>
      </c>
      <c r="F45" s="44">
        <f t="shared" si="0"/>
        <v>0</v>
      </c>
    </row>
    <row r="46" spans="2:6" x14ac:dyDescent="0.35">
      <c r="B46" s="43" t="s">
        <v>220</v>
      </c>
      <c r="C46" s="44">
        <f>COUNTIFS('Recommendations'!H:H,"Phase3",'Recommendations'!P:P,"=Resolved")</f>
        <v>0</v>
      </c>
      <c r="D46" s="44">
        <f>COUNTIFS('Recommendations'!H:H,"=Phase3",'Recommendations'!P:P,"=Testing")</f>
        <v>0</v>
      </c>
      <c r="E46" s="44">
        <f>COUNTIFS('Recommendations'!H:H,"=Phase3",'Recommendations'!P:P,"=Outstanding")</f>
        <v>0</v>
      </c>
      <c r="F46" s="44">
        <f t="shared" si="0"/>
        <v>0</v>
      </c>
    </row>
    <row r="47" spans="2:6" x14ac:dyDescent="0.35">
      <c r="B47" s="43" t="s">
        <v>221</v>
      </c>
      <c r="C47" s="44">
        <f>COUNTIFS('Recommendations'!H:H,"Phase4",'Recommendations'!P:P,"=Resolved")</f>
        <v>0</v>
      </c>
      <c r="D47" s="44">
        <f>COUNTIFS('Recommendations'!H:H,"=Phase4",'Recommendations'!P:P,"=Testing")</f>
        <v>0</v>
      </c>
      <c r="E47" s="44">
        <f>COUNTIFS('Recommendations'!H:H,"=Phase4",'Recommendations'!P:P,"=Outstanding")</f>
        <v>0</v>
      </c>
      <c r="F47" s="44">
        <f t="shared" si="0"/>
        <v>0</v>
      </c>
    </row>
    <row r="48" spans="2:6" x14ac:dyDescent="0.35">
      <c r="B48" s="43" t="s">
        <v>222</v>
      </c>
      <c r="C48" s="44">
        <f>COUNTIFS('Recommendations'!H:H,"Phase5",'Recommendations'!P:P,"=Resolved")</f>
        <v>0</v>
      </c>
      <c r="D48" s="44">
        <f>COUNTIFS('Recommendations'!H:H,"=Phase5",'Recommendations'!P:P,"=Testing")</f>
        <v>0</v>
      </c>
      <c r="E48" s="44">
        <f>COUNTIFS('Recommendations'!H:H,"=Phase5",'Recommendations'!P:P,"=Outstanding")</f>
        <v>0</v>
      </c>
      <c r="F48" s="44">
        <f t="shared" si="0"/>
        <v>0</v>
      </c>
    </row>
    <row r="49" spans="2:6" x14ac:dyDescent="0.35">
      <c r="B49" s="43" t="s">
        <v>24</v>
      </c>
      <c r="C49" s="44">
        <f>COUNTIFS('Recommendations'!H:H,"Pending",'Recommendations'!P:P,"=Resolved")</f>
        <v>0</v>
      </c>
      <c r="D49" s="44">
        <f>COUNTIFS('Recommendations'!H:H,"=Pending",'Recommendations'!P:P,"=Testing")</f>
        <v>0</v>
      </c>
      <c r="E49" s="44">
        <f>COUNTIFS('Recommendations'!H:H,"=Pending",'Recommendations'!P:P,"=Outstanding")</f>
        <v>19</v>
      </c>
      <c r="F49" s="44">
        <f t="shared" si="0"/>
        <v>19</v>
      </c>
    </row>
    <row r="51" spans="2:6" x14ac:dyDescent="0.35">
      <c r="B51" s="53" t="s">
        <v>215</v>
      </c>
    </row>
    <row r="52" spans="2:6" x14ac:dyDescent="0.35">
      <c r="B52" s="54" t="s">
        <v>7</v>
      </c>
      <c r="C52" s="54" t="s">
        <v>210</v>
      </c>
      <c r="D52" s="54" t="s">
        <v>211</v>
      </c>
      <c r="E52" s="54" t="s">
        <v>212</v>
      </c>
      <c r="F52" s="54" t="s">
        <v>25</v>
      </c>
    </row>
    <row r="53" spans="2:6" x14ac:dyDescent="0.35">
      <c r="B53" s="43" t="s">
        <v>218</v>
      </c>
      <c r="C53" s="45">
        <f t="shared" ref="C53:C58" si="1">IF(F44&gt;0, C44/F44, 0)</f>
        <v>0</v>
      </c>
      <c r="D53" s="45">
        <f t="shared" ref="D53:D58" si="2">IF(F44&gt;0, D44/F44, 0)</f>
        <v>0</v>
      </c>
      <c r="E53" s="45">
        <f t="shared" ref="E53:E58" si="3">IF(F44&gt;0, E44/F44, 0)</f>
        <v>0</v>
      </c>
      <c r="F53" s="46" t="s">
        <v>25</v>
      </c>
    </row>
    <row r="54" spans="2:6" x14ac:dyDescent="0.35">
      <c r="B54" s="43" t="s">
        <v>219</v>
      </c>
      <c r="C54" s="45">
        <f t="shared" si="1"/>
        <v>0</v>
      </c>
      <c r="D54" s="45">
        <f t="shared" si="2"/>
        <v>0</v>
      </c>
      <c r="E54" s="45">
        <f t="shared" si="3"/>
        <v>0</v>
      </c>
      <c r="F54" s="46" t="s">
        <v>25</v>
      </c>
    </row>
    <row r="55" spans="2:6" x14ac:dyDescent="0.35">
      <c r="B55" s="43" t="s">
        <v>220</v>
      </c>
      <c r="C55" s="45">
        <f t="shared" si="1"/>
        <v>0</v>
      </c>
      <c r="D55" s="45">
        <f t="shared" si="2"/>
        <v>0</v>
      </c>
      <c r="E55" s="45">
        <f t="shared" si="3"/>
        <v>0</v>
      </c>
      <c r="F55" s="46" t="s">
        <v>25</v>
      </c>
    </row>
    <row r="56" spans="2:6" x14ac:dyDescent="0.35">
      <c r="B56" s="43" t="s">
        <v>221</v>
      </c>
      <c r="C56" s="45">
        <f t="shared" si="1"/>
        <v>0</v>
      </c>
      <c r="D56" s="45">
        <f t="shared" si="2"/>
        <v>0</v>
      </c>
      <c r="E56" s="45">
        <f t="shared" si="3"/>
        <v>0</v>
      </c>
      <c r="F56" s="46" t="s">
        <v>25</v>
      </c>
    </row>
    <row r="57" spans="2:6" x14ac:dyDescent="0.35">
      <c r="B57" s="43" t="s">
        <v>222</v>
      </c>
      <c r="C57" s="45">
        <f t="shared" si="1"/>
        <v>0</v>
      </c>
      <c r="D57" s="45">
        <f t="shared" si="2"/>
        <v>0</v>
      </c>
      <c r="E57" s="45">
        <f t="shared" si="3"/>
        <v>0</v>
      </c>
      <c r="F57" s="46" t="s">
        <v>25</v>
      </c>
    </row>
    <row r="58" spans="2:6" x14ac:dyDescent="0.35">
      <c r="B58" s="43" t="s">
        <v>24</v>
      </c>
      <c r="C58" s="45">
        <f t="shared" si="1"/>
        <v>0</v>
      </c>
      <c r="D58" s="45">
        <f t="shared" si="2"/>
        <v>0</v>
      </c>
      <c r="E58" s="45">
        <f t="shared" si="3"/>
        <v>1</v>
      </c>
      <c r="F58" s="46" t="s">
        <v>25</v>
      </c>
    </row>
    <row r="63" spans="2:6" ht="18.5" x14ac:dyDescent="0.45">
      <c r="B63" s="39" t="s">
        <v>223</v>
      </c>
    </row>
    <row r="65" spans="2:6" x14ac:dyDescent="0.35">
      <c r="B65" s="53" t="s">
        <v>209</v>
      </c>
    </row>
    <row r="66" spans="2:6" x14ac:dyDescent="0.35">
      <c r="B66" s="41" t="s">
        <v>3</v>
      </c>
      <c r="C66" s="41" t="s">
        <v>210</v>
      </c>
      <c r="D66" s="41" t="s">
        <v>211</v>
      </c>
      <c r="E66" s="41" t="s">
        <v>212</v>
      </c>
      <c r="F66" s="41" t="s">
        <v>213</v>
      </c>
    </row>
    <row r="67" spans="2:6" x14ac:dyDescent="0.35">
      <c r="B67" s="43" t="s">
        <v>31</v>
      </c>
      <c r="C67" s="44">
        <f>COUNTIFS('Recommendations'!D:D,"Automated",'Recommendations'!P:P,"=Resolved")</f>
        <v>0</v>
      </c>
      <c r="D67" s="44">
        <f>COUNTIFS('Recommendations'!D:D,"=Automated",'Recommendations'!P:P,"=Testing")</f>
        <v>0</v>
      </c>
      <c r="E67" s="44">
        <f>COUNTIFS('Recommendations'!D:D,"=Automated",'Recommendations'!P:P,"=Outstanding")</f>
        <v>13</v>
      </c>
      <c r="F67" s="44">
        <f>SUM(C67:E67)</f>
        <v>13</v>
      </c>
    </row>
    <row r="68" spans="2:6" x14ac:dyDescent="0.35">
      <c r="B68" s="43" t="s">
        <v>20</v>
      </c>
      <c r="C68" s="44">
        <f>COUNTIFS('Recommendations'!D:D,"Manual",'Recommendations'!P:P,"=Resolved")</f>
        <v>0</v>
      </c>
      <c r="D68" s="44">
        <f>COUNTIFS('Recommendations'!D:D,"=Manual",'Recommendations'!P:P,"=Testing")</f>
        <v>0</v>
      </c>
      <c r="E68" s="44">
        <f>COUNTIFS('Recommendations'!D:D,"=Manual",'Recommendations'!P:P,"=Outstanding")</f>
        <v>6</v>
      </c>
      <c r="F68" s="44">
        <f>SUM(C68:E68)</f>
        <v>6</v>
      </c>
    </row>
    <row r="70" spans="2:6" x14ac:dyDescent="0.35">
      <c r="B70" s="53" t="s">
        <v>215</v>
      </c>
    </row>
    <row r="71" spans="2:6" x14ac:dyDescent="0.35">
      <c r="B71" s="54" t="s">
        <v>3</v>
      </c>
      <c r="C71" s="54" t="s">
        <v>210</v>
      </c>
      <c r="D71" s="54" t="s">
        <v>211</v>
      </c>
      <c r="E71" s="54" t="s">
        <v>212</v>
      </c>
      <c r="F71" s="54" t="s">
        <v>25</v>
      </c>
    </row>
    <row r="72" spans="2:6" x14ac:dyDescent="0.35">
      <c r="B72" s="43" t="s">
        <v>31</v>
      </c>
      <c r="C72" s="45">
        <f>IF(F67&gt;0, C67/F67, 0)</f>
        <v>0</v>
      </c>
      <c r="D72" s="45">
        <f>IF(F67&gt;0, D67/F67, 0)</f>
        <v>0</v>
      </c>
      <c r="E72" s="45">
        <f>IF(F67&gt;0, E67/F67, 0)</f>
        <v>1</v>
      </c>
      <c r="F72" s="46" t="s">
        <v>25</v>
      </c>
    </row>
    <row r="73" spans="2:6" x14ac:dyDescent="0.35">
      <c r="B73" s="43" t="s">
        <v>20</v>
      </c>
      <c r="C73" s="45">
        <f>IF(F68&gt;0, C68/F68, 0)</f>
        <v>0</v>
      </c>
      <c r="D73" s="45">
        <f>IF(F68&gt;0, D68/F68, 0)</f>
        <v>0</v>
      </c>
      <c r="E73" s="45">
        <f>IF(F68&gt;0, E68/F68, 0)</f>
        <v>1</v>
      </c>
      <c r="F73" s="46" t="s">
        <v>25</v>
      </c>
    </row>
    <row r="78" spans="2:6" ht="18.5" x14ac:dyDescent="0.45">
      <c r="B78" s="39" t="s">
        <v>224</v>
      </c>
    </row>
    <row r="80" spans="2:6" x14ac:dyDescent="0.35">
      <c r="B80" s="53" t="s">
        <v>209</v>
      </c>
    </row>
    <row r="81" spans="2:6" x14ac:dyDescent="0.35">
      <c r="B81" s="41" t="s">
        <v>5</v>
      </c>
      <c r="C81" s="41" t="s">
        <v>210</v>
      </c>
      <c r="D81" s="41" t="s">
        <v>211</v>
      </c>
      <c r="E81" s="41" t="s">
        <v>212</v>
      </c>
      <c r="F81" s="41" t="s">
        <v>213</v>
      </c>
    </row>
    <row r="82" spans="2:6" x14ac:dyDescent="0.35">
      <c r="B82" s="43" t="s">
        <v>225</v>
      </c>
      <c r="C82" s="44">
        <f>COUNTIFS('Recommendations'!F:F,"Must",'Recommendations'!P:P,"=Resolved")</f>
        <v>0</v>
      </c>
      <c r="D82" s="44">
        <f>COUNTIFS('Recommendations'!F:F,"=Must",'Recommendations'!P:P,"=Testing")</f>
        <v>0</v>
      </c>
      <c r="E82" s="44">
        <f>COUNTIFS('Recommendations'!F:F,"=Must",'Recommendations'!P:P,"=Outstanding")</f>
        <v>0</v>
      </c>
      <c r="F82" s="44">
        <f>SUM(C82:E82)</f>
        <v>0</v>
      </c>
    </row>
    <row r="83" spans="2:6" x14ac:dyDescent="0.35">
      <c r="B83" s="43" t="s">
        <v>226</v>
      </c>
      <c r="C83" s="44">
        <f>COUNTIFS('Recommendations'!F:F,"Should",'Recommendations'!P:P,"=Resolved")</f>
        <v>0</v>
      </c>
      <c r="D83" s="44">
        <f>COUNTIFS('Recommendations'!F:F,"=Should",'Recommendations'!P:P,"=Testing")</f>
        <v>0</v>
      </c>
      <c r="E83" s="44">
        <f>COUNTIFS('Recommendations'!F:F,"=Should",'Recommendations'!P:P,"=Outstanding")</f>
        <v>0</v>
      </c>
      <c r="F83" s="44">
        <f>SUM(C83:E83)</f>
        <v>0</v>
      </c>
    </row>
    <row r="84" spans="2:6" x14ac:dyDescent="0.35">
      <c r="B84" s="43" t="s">
        <v>227</v>
      </c>
      <c r="C84" s="44">
        <f>COUNTIFS('Recommendations'!F:F,"Could",'Recommendations'!P:P,"=Resolved")</f>
        <v>0</v>
      </c>
      <c r="D84" s="44">
        <f>COUNTIFS('Recommendations'!F:F,"=Could",'Recommendations'!P:P,"=Testing")</f>
        <v>0</v>
      </c>
      <c r="E84" s="44">
        <f>COUNTIFS('Recommendations'!F:F,"=Could",'Recommendations'!P:P,"=Outstanding")</f>
        <v>0</v>
      </c>
      <c r="F84" s="44">
        <f>SUM(C84:E84)</f>
        <v>0</v>
      </c>
    </row>
    <row r="85" spans="2:6" x14ac:dyDescent="0.35">
      <c r="B85" s="43" t="s">
        <v>228</v>
      </c>
      <c r="C85" s="44">
        <f>COUNTIFS('Recommendations'!F:F,"Won't",'Recommendations'!P:P,"=Resolved")</f>
        <v>0</v>
      </c>
      <c r="D85" s="44">
        <f>COUNTIFS('Recommendations'!F:F,"=Won't",'Recommendations'!P:P,"=Testing")</f>
        <v>0</v>
      </c>
      <c r="E85" s="44">
        <f>COUNTIFS('Recommendations'!F:F,"=Won't",'Recommendations'!P:P,"=Outstanding")</f>
        <v>0</v>
      </c>
      <c r="F85" s="44">
        <f>SUM(C85:E85)</f>
        <v>0</v>
      </c>
    </row>
    <row r="86" spans="2:6" x14ac:dyDescent="0.35">
      <c r="B86" s="43" t="s">
        <v>22</v>
      </c>
      <c r="C86" s="44">
        <f>COUNTIFS('Recommendations'!F:F,"Unassigned",'Recommendations'!P:P,"=Resolved")</f>
        <v>0</v>
      </c>
      <c r="D86" s="44">
        <f>COUNTIFS('Recommendations'!F:F,"=Unassigned",'Recommendations'!P:P,"=Testing")</f>
        <v>0</v>
      </c>
      <c r="E86" s="44">
        <f>COUNTIFS('Recommendations'!F:F,"=Unassigned",'Recommendations'!P:P,"=Outstanding")</f>
        <v>19</v>
      </c>
      <c r="F86" s="44">
        <f>SUM(C86:E86)</f>
        <v>19</v>
      </c>
    </row>
    <row r="88" spans="2:6" x14ac:dyDescent="0.35">
      <c r="B88" s="53" t="s">
        <v>215</v>
      </c>
    </row>
    <row r="89" spans="2:6" x14ac:dyDescent="0.35">
      <c r="B89" s="54" t="s">
        <v>5</v>
      </c>
      <c r="C89" s="54" t="s">
        <v>210</v>
      </c>
      <c r="D89" s="54" t="s">
        <v>211</v>
      </c>
      <c r="E89" s="54" t="s">
        <v>212</v>
      </c>
      <c r="F89" s="54" t="s">
        <v>25</v>
      </c>
    </row>
    <row r="90" spans="2:6" x14ac:dyDescent="0.35">
      <c r="B90" s="43" t="s">
        <v>225</v>
      </c>
      <c r="C90" s="45">
        <f>IF(F82&gt;0, C82/F82, 0)</f>
        <v>0</v>
      </c>
      <c r="D90" s="45">
        <f>IF(F82&gt;0, D82/F82, 0)</f>
        <v>0</v>
      </c>
      <c r="E90" s="45">
        <f>IF(F82&gt;0, E82/F82, 0)</f>
        <v>0</v>
      </c>
      <c r="F90" s="46" t="s">
        <v>25</v>
      </c>
    </row>
    <row r="91" spans="2:6" x14ac:dyDescent="0.35">
      <c r="B91" s="43" t="s">
        <v>226</v>
      </c>
      <c r="C91" s="45">
        <f>IF(F83&gt;0, C83/F83, 0)</f>
        <v>0</v>
      </c>
      <c r="D91" s="45">
        <f>IF(F83&gt;0, D83/F83, 0)</f>
        <v>0</v>
      </c>
      <c r="E91" s="45">
        <f>IF(F83&gt;0, E83/F83, 0)</f>
        <v>0</v>
      </c>
      <c r="F91" s="46" t="s">
        <v>25</v>
      </c>
    </row>
    <row r="92" spans="2:6" x14ac:dyDescent="0.35">
      <c r="B92" s="43" t="s">
        <v>227</v>
      </c>
      <c r="C92" s="45">
        <f>IF(F84&gt;0, C84/F84, 0)</f>
        <v>0</v>
      </c>
      <c r="D92" s="45">
        <f>IF(F84&gt;0, D84/F84, 0)</f>
        <v>0</v>
      </c>
      <c r="E92" s="45">
        <f>IF(F84&gt;0, E84/F84, 0)</f>
        <v>0</v>
      </c>
      <c r="F92" s="46" t="s">
        <v>25</v>
      </c>
    </row>
    <row r="93" spans="2:6" x14ac:dyDescent="0.35">
      <c r="B93" s="43" t="s">
        <v>228</v>
      </c>
      <c r="C93" s="45">
        <f>IF(F85&gt;0, C85/F85, 0)</f>
        <v>0</v>
      </c>
      <c r="D93" s="45">
        <f>IF(F85&gt;0, D85/F85, 0)</f>
        <v>0</v>
      </c>
      <c r="E93" s="45">
        <f>IF(F85&gt;0, E85/F85, 0)</f>
        <v>0</v>
      </c>
      <c r="F93" s="46" t="s">
        <v>25</v>
      </c>
    </row>
    <row r="94" spans="2:6" x14ac:dyDescent="0.35">
      <c r="B94" s="43" t="s">
        <v>22</v>
      </c>
      <c r="C94" s="45">
        <f>IF(F86&gt;0, C86/F86, 0)</f>
        <v>0</v>
      </c>
      <c r="D94" s="45">
        <f>IF(F86&gt;0, D86/F86, 0)</f>
        <v>0</v>
      </c>
      <c r="E94" s="45">
        <f>IF(F86&gt;0, E86/F86, 0)</f>
        <v>1</v>
      </c>
      <c r="F94" s="46" t="s">
        <v>25</v>
      </c>
    </row>
    <row r="99" spans="2:6" ht="18.5" x14ac:dyDescent="0.45">
      <c r="B99" s="39" t="s">
        <v>229</v>
      </c>
    </row>
    <row r="101" spans="2:6" x14ac:dyDescent="0.35">
      <c r="B101" s="53" t="s">
        <v>209</v>
      </c>
    </row>
    <row r="102" spans="2:6" x14ac:dyDescent="0.35">
      <c r="B102" s="41" t="s">
        <v>230</v>
      </c>
      <c r="C102" s="41" t="s">
        <v>210</v>
      </c>
      <c r="D102" s="41" t="s">
        <v>211</v>
      </c>
      <c r="E102" s="41" t="s">
        <v>212</v>
      </c>
      <c r="F102" s="41" t="s">
        <v>213</v>
      </c>
    </row>
    <row r="103" spans="2:6" x14ac:dyDescent="0.35">
      <c r="B103" s="43" t="s">
        <v>231</v>
      </c>
      <c r="C103" s="44">
        <f>COUNTIFS('Recommendations'!G:G,"Low",'Recommendations'!P:P,"=Resolved")</f>
        <v>0</v>
      </c>
      <c r="D103" s="44">
        <f>COUNTIFS('Recommendations'!G:G,"=Low",'Recommendations'!P:P,"=Testing")</f>
        <v>0</v>
      </c>
      <c r="E103" s="44">
        <f>COUNTIFS('Recommendations'!G:G,"=Low",'Recommendations'!P:P,"=Outstanding")</f>
        <v>0</v>
      </c>
      <c r="F103" s="44">
        <f>SUM(C103:E103)</f>
        <v>0</v>
      </c>
    </row>
    <row r="104" spans="2:6" x14ac:dyDescent="0.35">
      <c r="B104" s="43" t="s">
        <v>232</v>
      </c>
      <c r="C104" s="44">
        <f>COUNTIFS('Recommendations'!G:G,"Medium",'Recommendations'!P:P,"=Resolved")</f>
        <v>0</v>
      </c>
      <c r="D104" s="44">
        <f>COUNTIFS('Recommendations'!G:G,"=Medium",'Recommendations'!P:P,"=Testing")</f>
        <v>0</v>
      </c>
      <c r="E104" s="44">
        <f>COUNTIFS('Recommendations'!G:G,"=Medium",'Recommendations'!P:P,"=Outstanding")</f>
        <v>0</v>
      </c>
      <c r="F104" s="44">
        <f>SUM(C104:E104)</f>
        <v>0</v>
      </c>
    </row>
    <row r="105" spans="2:6" x14ac:dyDescent="0.35">
      <c r="B105" s="43" t="s">
        <v>233</v>
      </c>
      <c r="C105" s="44">
        <f>COUNTIFS('Recommendations'!G:G,"High",'Recommendations'!P:P,"=Resolved")</f>
        <v>0</v>
      </c>
      <c r="D105" s="44">
        <f>COUNTIFS('Recommendations'!G:G,"=High",'Recommendations'!P:P,"=Testing")</f>
        <v>0</v>
      </c>
      <c r="E105" s="44">
        <f>COUNTIFS('Recommendations'!G:G,"=High",'Recommendations'!P:P,"=Outstanding")</f>
        <v>0</v>
      </c>
      <c r="F105" s="44">
        <f>SUM(C105:E105)</f>
        <v>0</v>
      </c>
    </row>
    <row r="106" spans="2:6" x14ac:dyDescent="0.35">
      <c r="B106" s="43" t="s">
        <v>23</v>
      </c>
      <c r="C106" s="44">
        <f>COUNTIFS('Recommendations'!G:G,"Unassessed",'Recommendations'!P:P,"=Resolved")</f>
        <v>0</v>
      </c>
      <c r="D106" s="44">
        <f>COUNTIFS('Recommendations'!G:G,"=Unassessed",'Recommendations'!P:P,"=Testing")</f>
        <v>0</v>
      </c>
      <c r="E106" s="44">
        <f>COUNTIFS('Recommendations'!G:G,"=Unassessed",'Recommendations'!P:P,"=Outstanding")</f>
        <v>19</v>
      </c>
      <c r="F106" s="44">
        <f>SUM(C106:E106)</f>
        <v>19</v>
      </c>
    </row>
    <row r="108" spans="2:6" x14ac:dyDescent="0.35">
      <c r="B108" s="53" t="s">
        <v>215</v>
      </c>
    </row>
    <row r="109" spans="2:6" x14ac:dyDescent="0.35">
      <c r="B109" s="54" t="s">
        <v>230</v>
      </c>
      <c r="C109" s="54" t="s">
        <v>210</v>
      </c>
      <c r="D109" s="54" t="s">
        <v>211</v>
      </c>
      <c r="E109" s="54" t="s">
        <v>212</v>
      </c>
      <c r="F109" s="54" t="s">
        <v>25</v>
      </c>
    </row>
    <row r="110" spans="2:6" x14ac:dyDescent="0.35">
      <c r="B110" s="43" t="s">
        <v>231</v>
      </c>
      <c r="C110" s="45">
        <f>IF(F103&gt;0, C103/F103, 0)</f>
        <v>0</v>
      </c>
      <c r="D110" s="45">
        <f>IF(F103&gt;0, D103/F103, 0)</f>
        <v>0</v>
      </c>
      <c r="E110" s="45">
        <f>IF(F103&gt;0, E103/F103, 0)</f>
        <v>0</v>
      </c>
      <c r="F110" s="46" t="s">
        <v>25</v>
      </c>
    </row>
    <row r="111" spans="2:6" x14ac:dyDescent="0.35">
      <c r="B111" s="43" t="s">
        <v>232</v>
      </c>
      <c r="C111" s="45">
        <f>IF(F104&gt;0, C104/F104, 0)</f>
        <v>0</v>
      </c>
      <c r="D111" s="45">
        <f>IF(F104&gt;0, D104/F104, 0)</f>
        <v>0</v>
      </c>
      <c r="E111" s="45">
        <f>IF(F104&gt;0, E104/F104, 0)</f>
        <v>0</v>
      </c>
      <c r="F111" s="46" t="s">
        <v>25</v>
      </c>
    </row>
    <row r="112" spans="2:6" x14ac:dyDescent="0.35">
      <c r="B112" s="43" t="s">
        <v>233</v>
      </c>
      <c r="C112" s="45">
        <f>IF(F105&gt;0, C105/F105, 0)</f>
        <v>0</v>
      </c>
      <c r="D112" s="45">
        <f>IF(F105&gt;0, D105/F105, 0)</f>
        <v>0</v>
      </c>
      <c r="E112" s="45">
        <f>IF(F105&gt;0, E105/F105, 0)</f>
        <v>0</v>
      </c>
      <c r="F112" s="46" t="s">
        <v>25</v>
      </c>
    </row>
    <row r="113" spans="2:15" x14ac:dyDescent="0.35">
      <c r="B113" s="43" t="s">
        <v>23</v>
      </c>
      <c r="C113" s="45">
        <f>IF(F106&gt;0, C106/F106, 0)</f>
        <v>0</v>
      </c>
      <c r="D113" s="45">
        <f>IF(F106&gt;0, D106/F106, 0)</f>
        <v>0</v>
      </c>
      <c r="E113" s="45">
        <f>IF(F106&gt;0, E106/F106, 0)</f>
        <v>1</v>
      </c>
      <c r="F113" s="46" t="s">
        <v>25</v>
      </c>
    </row>
    <row r="118" spans="2:15" ht="18.5" x14ac:dyDescent="0.45">
      <c r="B118" s="39" t="s">
        <v>234</v>
      </c>
      <c r="J118" s="39" t="s">
        <v>235</v>
      </c>
    </row>
    <row r="119" spans="2:15" x14ac:dyDescent="0.35">
      <c r="B119" s="41" t="s">
        <v>7</v>
      </c>
      <c r="C119" s="112" t="s">
        <v>236</v>
      </c>
      <c r="D119" s="112"/>
      <c r="E119" s="41" t="s">
        <v>202</v>
      </c>
      <c r="F119" s="41" t="s">
        <v>210</v>
      </c>
      <c r="G119" s="112" t="s">
        <v>237</v>
      </c>
      <c r="H119" s="112"/>
      <c r="J119" s="41" t="s">
        <v>7</v>
      </c>
      <c r="K119" s="41" t="s">
        <v>225</v>
      </c>
      <c r="L119" s="41" t="s">
        <v>226</v>
      </c>
      <c r="M119" s="41" t="s">
        <v>227</v>
      </c>
      <c r="N119" s="41" t="s">
        <v>228</v>
      </c>
      <c r="O119" s="41" t="s">
        <v>22</v>
      </c>
    </row>
    <row r="120" spans="2:15" x14ac:dyDescent="0.35">
      <c r="B120" s="47" t="s">
        <v>218</v>
      </c>
      <c r="C120" s="113" t="s">
        <v>25</v>
      </c>
      <c r="D120" s="113"/>
      <c r="E120" s="44">
        <f>COUNTIF('Recommendations'!H:H,"Phase1")-COUNTIFS('Recommendations'!H:H,"Phase1",'Recommendations'!I:I,"Risk Accepted")-COUNTIFS('Recommendations'!H:H,"Phase1",'Recommendations'!I:I,"N/A")</f>
        <v>0</v>
      </c>
      <c r="F120" s="44">
        <f>COUNTIFS('Recommendations'!H:H,"Phase1",'Recommendations'!P:P,"Resolved")</f>
        <v>0</v>
      </c>
      <c r="G120" s="114">
        <f t="shared" ref="G120:G125" si="4">IF(E120&gt;0,F120/E120,0)</f>
        <v>0</v>
      </c>
      <c r="H120" s="114"/>
      <c r="J120" s="47" t="s">
        <v>218</v>
      </c>
      <c r="K120" s="44">
        <f>COUNTIFS('Recommendations'!H:H,"Phase1",'Recommendations'!F:F,"Must")</f>
        <v>0</v>
      </c>
      <c r="L120" s="44">
        <f>COUNTIFS('Recommendations'!H:H,"Phase1",'Recommendations'!F:F,"Should")</f>
        <v>0</v>
      </c>
      <c r="M120" s="44">
        <f>COUNTIFS('Recommendations'!H:H,"Phase1",'Recommendations'!F:F,"Could")</f>
        <v>0</v>
      </c>
      <c r="N120" s="44">
        <f>COUNTIFS('Recommendations'!H:H,"Phase1",'Recommendations'!F:F,"Won't")</f>
        <v>0</v>
      </c>
      <c r="O120" s="44">
        <f>COUNTIFS('Recommendations'!H:H,"Phase1",'Recommendations'!F:F,"Unassigned")</f>
        <v>0</v>
      </c>
    </row>
    <row r="121" spans="2:15" x14ac:dyDescent="0.35">
      <c r="B121" s="47" t="s">
        <v>219</v>
      </c>
      <c r="C121" s="113" t="s">
        <v>25</v>
      </c>
      <c r="D121" s="113"/>
      <c r="E121" s="44">
        <f>COUNTIF('Recommendations'!H:H,"Phase2")-COUNTIFS('Recommendations'!H:H,"Phase2",'Recommendations'!I:I,"Risk Accepted")-COUNTIFS('Recommendations'!H:H,"Phase2",'Recommendations'!I:I,"N/A")</f>
        <v>0</v>
      </c>
      <c r="F121" s="44">
        <f>COUNTIFS('Recommendations'!H:H,"Phase2",'Recommendations'!P:P,"Resolved")</f>
        <v>0</v>
      </c>
      <c r="G121" s="114">
        <f t="shared" si="4"/>
        <v>0</v>
      </c>
      <c r="H121" s="114"/>
      <c r="J121" s="47" t="s">
        <v>219</v>
      </c>
      <c r="K121" s="44">
        <f>COUNTIFS('Recommendations'!H:H,"Phase2",'Recommendations'!F:F,"Must")</f>
        <v>0</v>
      </c>
      <c r="L121" s="44">
        <f>COUNTIFS('Recommendations'!H:H,"Phase2",'Recommendations'!F:F,"Should")</f>
        <v>0</v>
      </c>
      <c r="M121" s="44">
        <f>COUNTIFS('Recommendations'!H:H,"Phase2",'Recommendations'!F:F,"Could")</f>
        <v>0</v>
      </c>
      <c r="N121" s="44">
        <f>COUNTIFS('Recommendations'!H:H,"Phase2",'Recommendations'!F:F,"Won't")</f>
        <v>0</v>
      </c>
      <c r="O121" s="44">
        <f>COUNTIFS('Recommendations'!H:H,"Phase2",'Recommendations'!F:F,"Unassigned")</f>
        <v>0</v>
      </c>
    </row>
    <row r="122" spans="2:15" x14ac:dyDescent="0.35">
      <c r="B122" s="47" t="s">
        <v>220</v>
      </c>
      <c r="C122" s="113" t="s">
        <v>25</v>
      </c>
      <c r="D122" s="113"/>
      <c r="E122" s="44">
        <f>COUNTIF('Recommendations'!H:H,"Phase3")-COUNTIFS('Recommendations'!H:H,"Phase3",'Recommendations'!I:I,"Risk Accepted")-COUNTIFS('Recommendations'!H:H,"Phase3",'Recommendations'!I:I,"N/A")</f>
        <v>0</v>
      </c>
      <c r="F122" s="44">
        <f>COUNTIFS('Recommendations'!H:H,"Phase3",'Recommendations'!P:P,"Resolved")</f>
        <v>0</v>
      </c>
      <c r="G122" s="114">
        <f t="shared" si="4"/>
        <v>0</v>
      </c>
      <c r="H122" s="114"/>
      <c r="J122" s="47" t="s">
        <v>220</v>
      </c>
      <c r="K122" s="44">
        <f>COUNTIFS('Recommendations'!H:H,"Phase3",'Recommendations'!F:F,"Must")</f>
        <v>0</v>
      </c>
      <c r="L122" s="44">
        <f>COUNTIFS('Recommendations'!H:H,"Phase3",'Recommendations'!F:F,"Should")</f>
        <v>0</v>
      </c>
      <c r="M122" s="44">
        <f>COUNTIFS('Recommendations'!H:H,"Phase3",'Recommendations'!F:F,"Could")</f>
        <v>0</v>
      </c>
      <c r="N122" s="44">
        <f>COUNTIFS('Recommendations'!H:H,"Phase3",'Recommendations'!F:F,"Won't")</f>
        <v>0</v>
      </c>
      <c r="O122" s="44">
        <f>COUNTIFS('Recommendations'!H:H,"Phase3",'Recommendations'!F:F,"Unassigned")</f>
        <v>0</v>
      </c>
    </row>
    <row r="123" spans="2:15" x14ac:dyDescent="0.35">
      <c r="B123" s="47" t="s">
        <v>221</v>
      </c>
      <c r="C123" s="113" t="s">
        <v>25</v>
      </c>
      <c r="D123" s="113"/>
      <c r="E123" s="44">
        <f>COUNTIF('Recommendations'!H:H,"Phase4")-COUNTIFS('Recommendations'!H:H,"Phase4",'Recommendations'!I:I,"Risk Accepted")-COUNTIFS('Recommendations'!H:H,"Phase4",'Recommendations'!I:I,"N/A")</f>
        <v>0</v>
      </c>
      <c r="F123" s="44">
        <f>COUNTIFS('Recommendations'!H:H,"Phase4",'Recommendations'!P:P,"Resolved")</f>
        <v>0</v>
      </c>
      <c r="G123" s="114">
        <f t="shared" si="4"/>
        <v>0</v>
      </c>
      <c r="H123" s="114"/>
      <c r="J123" s="47" t="s">
        <v>221</v>
      </c>
      <c r="K123" s="44">
        <f>COUNTIFS('Recommendations'!H:H,"Phase4",'Recommendations'!F:F,"Must")</f>
        <v>0</v>
      </c>
      <c r="L123" s="44">
        <f>COUNTIFS('Recommendations'!H:H,"Phase4",'Recommendations'!F:F,"Should")</f>
        <v>0</v>
      </c>
      <c r="M123" s="44">
        <f>COUNTIFS('Recommendations'!H:H,"Phase4",'Recommendations'!F:F,"Could")</f>
        <v>0</v>
      </c>
      <c r="N123" s="44">
        <f>COUNTIFS('Recommendations'!H:H,"Phase4",'Recommendations'!F:F,"Won't")</f>
        <v>0</v>
      </c>
      <c r="O123" s="44">
        <f>COUNTIFS('Recommendations'!H:H,"Phase4",'Recommendations'!F:F,"Unassigned")</f>
        <v>0</v>
      </c>
    </row>
    <row r="124" spans="2:15" x14ac:dyDescent="0.35">
      <c r="B124" s="47" t="s">
        <v>222</v>
      </c>
      <c r="C124" s="113" t="s">
        <v>25</v>
      </c>
      <c r="D124" s="113"/>
      <c r="E124" s="44">
        <f>COUNTIF('Recommendations'!H:H,"Phase5")-COUNTIFS('Recommendations'!H:H,"Phase5",'Recommendations'!I:I,"Risk Accepted")-COUNTIFS('Recommendations'!H:H,"Phase5",'Recommendations'!I:I,"N/A")</f>
        <v>0</v>
      </c>
      <c r="F124" s="44">
        <f>COUNTIFS('Recommendations'!H:H,"Phase5",'Recommendations'!P:P,"Resolved")</f>
        <v>0</v>
      </c>
      <c r="G124" s="114">
        <f t="shared" si="4"/>
        <v>0</v>
      </c>
      <c r="H124" s="114"/>
      <c r="J124" s="47" t="s">
        <v>222</v>
      </c>
      <c r="K124" s="44">
        <f>COUNTIFS('Recommendations'!H:H,"Phase5",'Recommendations'!F:F,"Must")</f>
        <v>0</v>
      </c>
      <c r="L124" s="44">
        <f>COUNTIFS('Recommendations'!H:H,"Phase5",'Recommendations'!F:F,"Should")</f>
        <v>0</v>
      </c>
      <c r="M124" s="44">
        <f>COUNTIFS('Recommendations'!H:H,"Phase5",'Recommendations'!F:F,"Could")</f>
        <v>0</v>
      </c>
      <c r="N124" s="44">
        <f>COUNTIFS('Recommendations'!H:H,"Phase5",'Recommendations'!F:F,"Won't")</f>
        <v>0</v>
      </c>
      <c r="O124" s="44">
        <f>COUNTIFS('Recommendations'!H:H,"Phase5",'Recommendations'!F:F,"Unassigned")</f>
        <v>0</v>
      </c>
    </row>
    <row r="125" spans="2:15" x14ac:dyDescent="0.35">
      <c r="B125" s="47" t="s">
        <v>24</v>
      </c>
      <c r="C125" s="113" t="s">
        <v>25</v>
      </c>
      <c r="D125" s="113"/>
      <c r="E125" s="44">
        <f>COUNTIF('Recommendations'!H:H,"Pending")-COUNTIFS('Recommendations'!H:H,"Pending",'Recommendations'!I:I,"Risk Accepted")-COUNTIFS('Recommendations'!H:H,"Pending",'Recommendations'!I:I,"N/A")</f>
        <v>19</v>
      </c>
      <c r="F125" s="44">
        <f>COUNTIFS('Recommendations'!H:H,"Pending",'Recommendations'!P:P,"Resolved")</f>
        <v>0</v>
      </c>
      <c r="G125" s="114">
        <f t="shared" si="4"/>
        <v>0</v>
      </c>
      <c r="H125" s="114"/>
      <c r="J125" s="47" t="s">
        <v>24</v>
      </c>
      <c r="K125" s="44">
        <f>COUNTIFS('Recommendations'!H:H,"Pending",'Recommendations'!F:F,"Must")</f>
        <v>0</v>
      </c>
      <c r="L125" s="44">
        <f>COUNTIFS('Recommendations'!H:H,"Pending",'Recommendations'!F:F,"Should")</f>
        <v>0</v>
      </c>
      <c r="M125" s="44">
        <f>COUNTIFS('Recommendations'!H:H,"Pending",'Recommendations'!F:F,"Could")</f>
        <v>0</v>
      </c>
      <c r="N125" s="44">
        <f>COUNTIFS('Recommendations'!H:H,"Pending",'Recommendations'!F:F,"Won't")</f>
        <v>0</v>
      </c>
      <c r="O125" s="44">
        <f>COUNTIFS('Recommendations'!H:H,"Pending",'Recommendations'!F:F,"Unassigned")</f>
        <v>19</v>
      </c>
    </row>
    <row r="132" spans="2:24" ht="21" x14ac:dyDescent="0.5">
      <c r="B132" s="39" t="s">
        <v>238</v>
      </c>
      <c r="P132" s="56" t="s">
        <v>239</v>
      </c>
    </row>
    <row r="134" spans="2:24" ht="60" customHeight="1" x14ac:dyDescent="0.35">
      <c r="B134" s="115" t="s">
        <v>240</v>
      </c>
      <c r="C134" s="108"/>
      <c r="D134" s="108"/>
      <c r="E134" s="108"/>
      <c r="F134" s="108"/>
      <c r="P134" s="115" t="s">
        <v>241</v>
      </c>
      <c r="Q134" s="108"/>
      <c r="R134" s="108"/>
      <c r="S134" s="108"/>
      <c r="T134" s="108"/>
      <c r="U134" s="108"/>
      <c r="V134" s="108"/>
      <c r="W134" s="108"/>
    </row>
    <row r="136" spans="2:24" ht="30" customHeight="1" x14ac:dyDescent="0.35">
      <c r="P136" s="57" t="s">
        <v>242</v>
      </c>
      <c r="Q136" s="58">
        <f>C16</f>
        <v>0</v>
      </c>
      <c r="R136" s="59"/>
      <c r="S136" s="58">
        <f>C82</f>
        <v>0</v>
      </c>
      <c r="T136" s="59"/>
      <c r="U136" s="58">
        <f>C83</f>
        <v>0</v>
      </c>
      <c r="V136" s="59"/>
      <c r="W136" s="58">
        <f>C84</f>
        <v>0</v>
      </c>
      <c r="X136" s="59"/>
    </row>
    <row r="137" spans="2:24" ht="35" customHeight="1" x14ac:dyDescent="0.35">
      <c r="P137" s="60" t="s">
        <v>243</v>
      </c>
      <c r="Q137" s="60" t="s">
        <v>244</v>
      </c>
      <c r="R137" s="60" t="s">
        <v>245</v>
      </c>
      <c r="S137" s="60" t="s">
        <v>246</v>
      </c>
      <c r="T137" s="60" t="s">
        <v>247</v>
      </c>
      <c r="U137" s="60" t="s">
        <v>248</v>
      </c>
      <c r="V137" s="60" t="s">
        <v>249</v>
      </c>
      <c r="W137" s="60" t="s">
        <v>250</v>
      </c>
      <c r="X137" s="60" t="s">
        <v>251</v>
      </c>
    </row>
    <row r="138" spans="2:24" x14ac:dyDescent="0.35">
      <c r="O138" s="61" t="s">
        <v>252</v>
      </c>
      <c r="P138" s="62" t="s">
        <v>253</v>
      </c>
      <c r="Q138" s="63">
        <v>0</v>
      </c>
      <c r="R138" s="64">
        <f>IF(Dashboard!F16&gt;0, Q138/Dashboard!F16, "")</f>
        <v>0</v>
      </c>
      <c r="S138" s="63">
        <v>0</v>
      </c>
      <c r="T138" s="64" t="str">
        <f>IF(AND(NOT(ISBLANK(S138)),Dashboard!F82&gt;0), S138/Dashboard!F82, "")</f>
        <v/>
      </c>
      <c r="U138" s="63">
        <v>0</v>
      </c>
      <c r="V138" s="64" t="str">
        <f>IF(AND(NOT(ISBLANK(U138)),Dashboard!F83&gt;0), U138/Dashboard!F83, "")</f>
        <v/>
      </c>
      <c r="W138" s="63">
        <v>0</v>
      </c>
      <c r="X138" s="64" t="str">
        <f>IF(AND(NOT(ISBLANK(W138)),Dashboard!F84&gt;0), W138/Dashboard!F84, "")</f>
        <v/>
      </c>
    </row>
    <row r="139" spans="2:24" x14ac:dyDescent="0.35">
      <c r="P139" s="55"/>
      <c r="Q139" s="42"/>
      <c r="R139" s="45" t="str">
        <f>IF(AND(NOT(ISBLANK(Q139)),Dashboard!F16&gt;0), Q139/Dashboard!F16, "")</f>
        <v/>
      </c>
      <c r="S139" s="42"/>
      <c r="T139" s="45" t="str">
        <f>IF(AND(NOT(ISBLANK(S139)),Dashboard!F82&gt;0), S139/Dashboard!F82, "")</f>
        <v/>
      </c>
      <c r="U139" s="42"/>
      <c r="V139" s="45" t="str">
        <f>IF(AND(NOT(ISBLANK(U139)),Dashboard!F83&gt;0), U139/Dashboard!F83, "")</f>
        <v/>
      </c>
      <c r="W139" s="42"/>
      <c r="X139" s="45" t="str">
        <f>IF(AND(NOT(ISBLANK(W139)),Dashboard!F84&gt;0), W139/Dashboard!F84, "")</f>
        <v/>
      </c>
    </row>
    <row r="140" spans="2:24" x14ac:dyDescent="0.35">
      <c r="P140" s="55"/>
      <c r="Q140" s="42"/>
      <c r="R140" s="45" t="str">
        <f>IF(AND(NOT(ISBLANK(Q140)),Dashboard!F16&gt;0), Q140/Dashboard!F16, "")</f>
        <v/>
      </c>
      <c r="S140" s="42"/>
      <c r="T140" s="45" t="str">
        <f>IF(AND(NOT(ISBLANK(S140)),Dashboard!F82&gt;0), S140/Dashboard!F82, "")</f>
        <v/>
      </c>
      <c r="U140" s="42"/>
      <c r="V140" s="45" t="str">
        <f>IF(AND(NOT(ISBLANK(U140)),Dashboard!F83&gt;0), U140/Dashboard!F83, "")</f>
        <v/>
      </c>
      <c r="W140" s="42"/>
      <c r="X140" s="45" t="str">
        <f>IF(AND(NOT(ISBLANK(W140)),Dashboard!F84&gt;0), W140/Dashboard!F84, "")</f>
        <v/>
      </c>
    </row>
    <row r="141" spans="2:24" x14ac:dyDescent="0.35">
      <c r="P141" s="55"/>
      <c r="Q141" s="42"/>
      <c r="R141" s="45" t="str">
        <f>IF(AND(NOT(ISBLANK(Q141)),Dashboard!F16&gt;0), Q141/Dashboard!F16, "")</f>
        <v/>
      </c>
      <c r="S141" s="42"/>
      <c r="T141" s="45" t="str">
        <f>IF(AND(NOT(ISBLANK(S141)),Dashboard!F82&gt;0), S141/Dashboard!F82, "")</f>
        <v/>
      </c>
      <c r="U141" s="42"/>
      <c r="V141" s="45" t="str">
        <f>IF(AND(NOT(ISBLANK(U141)),Dashboard!F83&gt;0), U141/Dashboard!F83, "")</f>
        <v/>
      </c>
      <c r="W141" s="42"/>
      <c r="X141" s="45" t="str">
        <f>IF(AND(NOT(ISBLANK(W141)),Dashboard!F84&gt;0), W141/Dashboard!F84, "")</f>
        <v/>
      </c>
    </row>
    <row r="142" spans="2:24" x14ac:dyDescent="0.35">
      <c r="P142" s="55"/>
      <c r="Q142" s="42"/>
      <c r="R142" s="45" t="str">
        <f>IF(AND(NOT(ISBLANK(Q142)),Dashboard!F16&gt;0), Q142/Dashboard!F16, "")</f>
        <v/>
      </c>
      <c r="S142" s="42"/>
      <c r="T142" s="45" t="str">
        <f>IF(AND(NOT(ISBLANK(S142)),Dashboard!F82&gt;0), S142/Dashboard!F82, "")</f>
        <v/>
      </c>
      <c r="U142" s="42"/>
      <c r="V142" s="45" t="str">
        <f>IF(AND(NOT(ISBLANK(U142)),Dashboard!F83&gt;0), U142/Dashboard!F83, "")</f>
        <v/>
      </c>
      <c r="W142" s="42"/>
      <c r="X142" s="45" t="str">
        <f>IF(AND(NOT(ISBLANK(W142)),Dashboard!F84&gt;0), W142/Dashboard!F84, "")</f>
        <v/>
      </c>
    </row>
    <row r="143" spans="2:24" x14ac:dyDescent="0.35">
      <c r="P143" s="55"/>
      <c r="Q143" s="42"/>
      <c r="R143" s="45" t="str">
        <f>IF(AND(NOT(ISBLANK(Q143)),Dashboard!F16&gt;0), Q143/Dashboard!F16, "")</f>
        <v/>
      </c>
      <c r="S143" s="42"/>
      <c r="T143" s="45" t="str">
        <f>IF(AND(NOT(ISBLANK(S143)),Dashboard!F82&gt;0), S143/Dashboard!F82, "")</f>
        <v/>
      </c>
      <c r="U143" s="42"/>
      <c r="V143" s="45" t="str">
        <f>IF(AND(NOT(ISBLANK(U143)),Dashboard!F83&gt;0), U143/Dashboard!F83, "")</f>
        <v/>
      </c>
      <c r="W143" s="42"/>
      <c r="X143" s="45" t="str">
        <f>IF(AND(NOT(ISBLANK(W143)),Dashboard!F84&gt;0), W143/Dashboard!F84, "")</f>
        <v/>
      </c>
    </row>
    <row r="144" spans="2:24" x14ac:dyDescent="0.35">
      <c r="P144" s="55"/>
      <c r="Q144" s="42"/>
      <c r="R144" s="45" t="str">
        <f>IF(AND(NOT(ISBLANK(Q144)),Dashboard!F16&gt;0), Q144/Dashboard!F16, "")</f>
        <v/>
      </c>
      <c r="S144" s="42"/>
      <c r="T144" s="45" t="str">
        <f>IF(AND(NOT(ISBLANK(S144)),Dashboard!F82&gt;0), S144/Dashboard!F82, "")</f>
        <v/>
      </c>
      <c r="U144" s="42"/>
      <c r="V144" s="45" t="str">
        <f>IF(AND(NOT(ISBLANK(U144)),Dashboard!F83&gt;0), U144/Dashboard!F83, "")</f>
        <v/>
      </c>
      <c r="W144" s="42"/>
      <c r="X144" s="45" t="str">
        <f>IF(AND(NOT(ISBLANK(W144)),Dashboard!F84&gt;0), W144/Dashboard!F84, "")</f>
        <v/>
      </c>
    </row>
    <row r="145" spans="16:24" x14ac:dyDescent="0.35">
      <c r="P145" s="55"/>
      <c r="Q145" s="42"/>
      <c r="R145" s="45" t="str">
        <f>IF(AND(NOT(ISBLANK(Q145)),Dashboard!F16&gt;0), Q145/Dashboard!F16, "")</f>
        <v/>
      </c>
      <c r="S145" s="42"/>
      <c r="T145" s="45" t="str">
        <f>IF(AND(NOT(ISBLANK(S145)),Dashboard!F82&gt;0), S145/Dashboard!F82, "")</f>
        <v/>
      </c>
      <c r="U145" s="42"/>
      <c r="V145" s="45" t="str">
        <f>IF(AND(NOT(ISBLANK(U145)),Dashboard!F83&gt;0), U145/Dashboard!F83, "")</f>
        <v/>
      </c>
      <c r="W145" s="42"/>
      <c r="X145" s="45" t="str">
        <f>IF(AND(NOT(ISBLANK(W145)),Dashboard!F84&gt;0), W145/Dashboard!F84, "")</f>
        <v/>
      </c>
    </row>
    <row r="146" spans="16:24" x14ac:dyDescent="0.35">
      <c r="P146" s="55"/>
      <c r="Q146" s="42"/>
      <c r="R146" s="45" t="str">
        <f>IF(AND(NOT(ISBLANK(Q146)),Dashboard!F16&gt;0), Q146/Dashboard!F16, "")</f>
        <v/>
      </c>
      <c r="S146" s="42"/>
      <c r="T146" s="45" t="str">
        <f>IF(AND(NOT(ISBLANK(S146)),Dashboard!F82&gt;0), S146/Dashboard!F82, "")</f>
        <v/>
      </c>
      <c r="U146" s="42"/>
      <c r="V146" s="45" t="str">
        <f>IF(AND(NOT(ISBLANK(U146)),Dashboard!F83&gt;0), U146/Dashboard!F83, "")</f>
        <v/>
      </c>
      <c r="W146" s="42"/>
      <c r="X146" s="45" t="str">
        <f>IF(AND(NOT(ISBLANK(W146)),Dashboard!F84&gt;0), W146/Dashboard!F84, "")</f>
        <v/>
      </c>
    </row>
    <row r="147" spans="16:24" x14ac:dyDescent="0.35">
      <c r="P147" s="55"/>
      <c r="Q147" s="42"/>
      <c r="R147" s="45" t="str">
        <f>IF(AND(NOT(ISBLANK(Q147)),Dashboard!F16&gt;0), Q147/Dashboard!F16, "")</f>
        <v/>
      </c>
      <c r="S147" s="42"/>
      <c r="T147" s="45" t="str">
        <f>IF(AND(NOT(ISBLANK(S147)),Dashboard!F82&gt;0), S147/Dashboard!F82, "")</f>
        <v/>
      </c>
      <c r="U147" s="42"/>
      <c r="V147" s="45" t="str">
        <f>IF(AND(NOT(ISBLANK(U147)),Dashboard!F83&gt;0), U147/Dashboard!F83, "")</f>
        <v/>
      </c>
      <c r="W147" s="42"/>
      <c r="X147" s="45" t="str">
        <f>IF(AND(NOT(ISBLANK(W147)),Dashboard!F84&gt;0), W147/Dashboard!F84, "")</f>
        <v/>
      </c>
    </row>
    <row r="148" spans="16:24" x14ac:dyDescent="0.35">
      <c r="P148" s="55"/>
      <c r="Q148" s="42"/>
      <c r="R148" s="45" t="str">
        <f>IF(AND(NOT(ISBLANK(Q148)),Dashboard!F16&gt;0), Q148/Dashboard!F16, "")</f>
        <v/>
      </c>
      <c r="S148" s="42"/>
      <c r="T148" s="45" t="str">
        <f>IF(AND(NOT(ISBLANK(S148)),Dashboard!F82&gt;0), S148/Dashboard!F82, "")</f>
        <v/>
      </c>
      <c r="U148" s="42"/>
      <c r="V148" s="45" t="str">
        <f>IF(AND(NOT(ISBLANK(U148)),Dashboard!F83&gt;0), U148/Dashboard!F83, "")</f>
        <v/>
      </c>
      <c r="W148" s="42"/>
      <c r="X148" s="45" t="str">
        <f>IF(AND(NOT(ISBLANK(W148)),Dashboard!F84&gt;0), W148/Dashboard!F84, "")</f>
        <v/>
      </c>
    </row>
    <row r="149" spans="16:24" x14ac:dyDescent="0.35">
      <c r="P149" s="55"/>
      <c r="Q149" s="42"/>
      <c r="R149" s="45" t="str">
        <f>IF(AND(NOT(ISBLANK(Q149)),Dashboard!F16&gt;0), Q149/Dashboard!F16, "")</f>
        <v/>
      </c>
      <c r="S149" s="42"/>
      <c r="T149" s="45" t="str">
        <f>IF(AND(NOT(ISBLANK(S149)),Dashboard!F82&gt;0), S149/Dashboard!F82, "")</f>
        <v/>
      </c>
      <c r="U149" s="42"/>
      <c r="V149" s="45" t="str">
        <f>IF(AND(NOT(ISBLANK(U149)),Dashboard!F83&gt;0), U149/Dashboard!F83, "")</f>
        <v/>
      </c>
      <c r="W149" s="42"/>
      <c r="X149" s="45" t="str">
        <f>IF(AND(NOT(ISBLANK(W149)),Dashboard!F84&gt;0), W149/Dashboard!F84, "")</f>
        <v/>
      </c>
    </row>
    <row r="150" spans="16:24" x14ac:dyDescent="0.35">
      <c r="P150" s="55"/>
      <c r="Q150" s="42"/>
      <c r="R150" s="45" t="str">
        <f>IF(AND(NOT(ISBLANK(Q150)),Dashboard!F16&gt;0), Q150/Dashboard!F16, "")</f>
        <v/>
      </c>
      <c r="S150" s="42"/>
      <c r="T150" s="45" t="str">
        <f>IF(AND(NOT(ISBLANK(S150)),Dashboard!F82&gt;0), S150/Dashboard!F82, "")</f>
        <v/>
      </c>
      <c r="U150" s="42"/>
      <c r="V150" s="45" t="str">
        <f>IF(AND(NOT(ISBLANK(U150)),Dashboard!F83&gt;0), U150/Dashboard!F83, "")</f>
        <v/>
      </c>
      <c r="W150" s="42"/>
      <c r="X150" s="45" t="str">
        <f>IF(AND(NOT(ISBLANK(W150)),Dashboard!F84&gt;0), W150/Dashboard!F84, "")</f>
        <v/>
      </c>
    </row>
    <row r="151" spans="16:24" x14ac:dyDescent="0.35">
      <c r="P151" s="55"/>
      <c r="Q151" s="42"/>
      <c r="R151" s="45" t="str">
        <f>IF(AND(NOT(ISBLANK(Q151)),Dashboard!F16&gt;0), Q151/Dashboard!F16, "")</f>
        <v/>
      </c>
      <c r="S151" s="42"/>
      <c r="T151" s="45" t="str">
        <f>IF(AND(NOT(ISBLANK(S151)),Dashboard!F82&gt;0), S151/Dashboard!F82, "")</f>
        <v/>
      </c>
      <c r="U151" s="42"/>
      <c r="V151" s="45" t="str">
        <f>IF(AND(NOT(ISBLANK(U151)),Dashboard!F83&gt;0), U151/Dashboard!F83, "")</f>
        <v/>
      </c>
      <c r="W151" s="42"/>
      <c r="X151" s="45" t="str">
        <f>IF(AND(NOT(ISBLANK(W151)),Dashboard!F84&gt;0), W151/Dashboard!F84, "")</f>
        <v/>
      </c>
    </row>
    <row r="152" spans="16:24" x14ac:dyDescent="0.35">
      <c r="P152" s="55"/>
      <c r="Q152" s="42"/>
      <c r="R152" s="45" t="str">
        <f>IF(AND(NOT(ISBLANK(Q152)),Dashboard!F16&gt;0), Q152/Dashboard!F16, "")</f>
        <v/>
      </c>
      <c r="S152" s="42"/>
      <c r="T152" s="45" t="str">
        <f>IF(AND(NOT(ISBLANK(S152)),Dashboard!F82&gt;0), S152/Dashboard!F82, "")</f>
        <v/>
      </c>
      <c r="U152" s="42"/>
      <c r="V152" s="45" t="str">
        <f>IF(AND(NOT(ISBLANK(U152)),Dashboard!F83&gt;0), U152/Dashboard!F83, "")</f>
        <v/>
      </c>
      <c r="W152" s="42"/>
      <c r="X152" s="45" t="str">
        <f>IF(AND(NOT(ISBLANK(W152)),Dashboard!F84&gt;0), W152/Dashboard!F84, "")</f>
        <v/>
      </c>
    </row>
    <row r="153" spans="16:24" x14ac:dyDescent="0.35">
      <c r="P153" s="55"/>
      <c r="Q153" s="42"/>
      <c r="R153" s="45" t="str">
        <f>IF(AND(NOT(ISBLANK(Q153)),Dashboard!F16&gt;0), Q153/Dashboard!F16, "")</f>
        <v/>
      </c>
      <c r="S153" s="42"/>
      <c r="T153" s="45" t="str">
        <f>IF(AND(NOT(ISBLANK(S153)),Dashboard!F82&gt;0), S153/Dashboard!F82, "")</f>
        <v/>
      </c>
      <c r="U153" s="42"/>
      <c r="V153" s="45" t="str">
        <f>IF(AND(NOT(ISBLANK(U153)),Dashboard!F83&gt;0), U153/Dashboard!F83, "")</f>
        <v/>
      </c>
      <c r="W153" s="42"/>
      <c r="X153" s="45" t="str">
        <f>IF(AND(NOT(ISBLANK(W153)),Dashboard!F84&gt;0), W153/Dashboard!F84, "")</f>
        <v/>
      </c>
    </row>
    <row r="154" spans="16:24" x14ac:dyDescent="0.35">
      <c r="P154" s="55"/>
      <c r="Q154" s="42"/>
      <c r="R154" s="45" t="str">
        <f>IF(AND(NOT(ISBLANK(Q154)),Dashboard!F16&gt;0), Q154/Dashboard!F16, "")</f>
        <v/>
      </c>
      <c r="S154" s="42"/>
      <c r="T154" s="45" t="str">
        <f>IF(AND(NOT(ISBLANK(S154)),Dashboard!F82&gt;0), S154/Dashboard!F82, "")</f>
        <v/>
      </c>
      <c r="U154" s="42"/>
      <c r="V154" s="45" t="str">
        <f>IF(AND(NOT(ISBLANK(U154)),Dashboard!F83&gt;0), U154/Dashboard!F83, "")</f>
        <v/>
      </c>
      <c r="W154" s="42"/>
      <c r="X154" s="45" t="str">
        <f>IF(AND(NOT(ISBLANK(W154)),Dashboard!F84&gt;0), W154/Dashboard!F84, "")</f>
        <v/>
      </c>
    </row>
    <row r="155" spans="16:24" x14ac:dyDescent="0.35">
      <c r="P155" s="55"/>
      <c r="Q155" s="42"/>
      <c r="R155" s="45" t="str">
        <f>IF(AND(NOT(ISBLANK(Q155)),Dashboard!F16&gt;0), Q155/Dashboard!F16, "")</f>
        <v/>
      </c>
      <c r="S155" s="42"/>
      <c r="T155" s="45" t="str">
        <f>IF(AND(NOT(ISBLANK(S155)),Dashboard!F82&gt;0), S155/Dashboard!F82, "")</f>
        <v/>
      </c>
      <c r="U155" s="42"/>
      <c r="V155" s="45" t="str">
        <f>IF(AND(NOT(ISBLANK(U155)),Dashboard!F83&gt;0), U155/Dashboard!F83, "")</f>
        <v/>
      </c>
      <c r="W155" s="42"/>
      <c r="X155" s="45" t="str">
        <f>IF(AND(NOT(ISBLANK(W155)),Dashboard!F84&gt;0), W155/Dashboard!F84, "")</f>
        <v/>
      </c>
    </row>
    <row r="156" spans="16:24" x14ac:dyDescent="0.35">
      <c r="P156" s="55"/>
      <c r="Q156" s="42"/>
      <c r="R156" s="45" t="str">
        <f>IF(AND(NOT(ISBLANK(Q156)),Dashboard!F16&gt;0), Q156/Dashboard!F16, "")</f>
        <v/>
      </c>
      <c r="S156" s="42"/>
      <c r="T156" s="45" t="str">
        <f>IF(AND(NOT(ISBLANK(S156)),Dashboard!F82&gt;0), S156/Dashboard!F82, "")</f>
        <v/>
      </c>
      <c r="U156" s="42"/>
      <c r="V156" s="45" t="str">
        <f>IF(AND(NOT(ISBLANK(U156)),Dashboard!F83&gt;0), U156/Dashboard!F83, "")</f>
        <v/>
      </c>
      <c r="W156" s="42"/>
      <c r="X156" s="45" t="str">
        <f>IF(AND(NOT(ISBLANK(W156)),Dashboard!F84&gt;0), W156/Dashboard!F84, "")</f>
        <v/>
      </c>
    </row>
    <row r="157" spans="16:24" x14ac:dyDescent="0.35">
      <c r="P157" s="55"/>
      <c r="Q157" s="42"/>
      <c r="R157" s="45" t="str">
        <f>IF(AND(NOT(ISBLANK(Q157)),Dashboard!F16&gt;0), Q157/Dashboard!F16, "")</f>
        <v/>
      </c>
      <c r="S157" s="42"/>
      <c r="T157" s="45" t="str">
        <f>IF(AND(NOT(ISBLANK(S157)),Dashboard!F82&gt;0), S157/Dashboard!F82, "")</f>
        <v/>
      </c>
      <c r="U157" s="42"/>
      <c r="V157" s="45" t="str">
        <f>IF(AND(NOT(ISBLANK(U157)),Dashboard!F83&gt;0), U157/Dashboard!F83, "")</f>
        <v/>
      </c>
      <c r="W157" s="42"/>
      <c r="X157" s="45" t="str">
        <f>IF(AND(NOT(ISBLANK(W157)),Dashboard!F84&gt;0), W157/Dashboard!F84, "")</f>
        <v/>
      </c>
    </row>
    <row r="158" spans="16:24" x14ac:dyDescent="0.35">
      <c r="P158" s="55"/>
      <c r="Q158" s="42"/>
      <c r="R158" s="45" t="str">
        <f>IF(AND(NOT(ISBLANK(Q158)),Dashboard!F16&gt;0), Q158/Dashboard!F16, "")</f>
        <v/>
      </c>
      <c r="S158" s="42"/>
      <c r="T158" s="45" t="str">
        <f>IF(AND(NOT(ISBLANK(S158)),Dashboard!F82&gt;0), S158/Dashboard!F82, "")</f>
        <v/>
      </c>
      <c r="U158" s="42"/>
      <c r="V158" s="45" t="str">
        <f>IF(AND(NOT(ISBLANK(U158)),Dashboard!F83&gt;0), U158/Dashboard!F83, "")</f>
        <v/>
      </c>
      <c r="W158" s="42"/>
      <c r="X158" s="45" t="str">
        <f>IF(AND(NOT(ISBLANK(W158)),Dashboard!F84&gt;0), W158/Dashboard!F84, "")</f>
        <v/>
      </c>
    </row>
    <row r="159" spans="16:24" x14ac:dyDescent="0.35">
      <c r="P159" s="55"/>
      <c r="Q159" s="42"/>
      <c r="R159" s="45" t="str">
        <f>IF(AND(NOT(ISBLANK(Q159)),Dashboard!F16&gt;0), Q159/Dashboard!F16, "")</f>
        <v/>
      </c>
      <c r="S159" s="42"/>
      <c r="T159" s="45" t="str">
        <f>IF(AND(NOT(ISBLANK(S159)),Dashboard!F82&gt;0), S159/Dashboard!F82, "")</f>
        <v/>
      </c>
      <c r="U159" s="42"/>
      <c r="V159" s="45" t="str">
        <f>IF(AND(NOT(ISBLANK(U159)),Dashboard!F83&gt;0), U159/Dashboard!F83, "")</f>
        <v/>
      </c>
      <c r="W159" s="42"/>
      <c r="X159" s="45" t="str">
        <f>IF(AND(NOT(ISBLANK(W159)),Dashboard!F84&gt;0), W159/Dashboard!F84, "")</f>
        <v/>
      </c>
    </row>
    <row r="160" spans="16:24" x14ac:dyDescent="0.35">
      <c r="P160" s="55"/>
      <c r="Q160" s="42"/>
      <c r="R160" s="45" t="str">
        <f>IF(AND(NOT(ISBLANK(Q160)),Dashboard!F16&gt;0), Q160/Dashboard!F16, "")</f>
        <v/>
      </c>
      <c r="S160" s="42"/>
      <c r="T160" s="45" t="str">
        <f>IF(AND(NOT(ISBLANK(S160)),Dashboard!F82&gt;0), S160/Dashboard!F82, "")</f>
        <v/>
      </c>
      <c r="U160" s="42"/>
      <c r="V160" s="45" t="str">
        <f>IF(AND(NOT(ISBLANK(U160)),Dashboard!F83&gt;0), U160/Dashboard!F83, "")</f>
        <v/>
      </c>
      <c r="W160" s="42"/>
      <c r="X160" s="45" t="str">
        <f>IF(AND(NOT(ISBLANK(W160)),Dashboard!F84&gt;0), W160/Dashboard!F84, "")</f>
        <v/>
      </c>
    </row>
    <row r="161" spans="2:24" x14ac:dyDescent="0.35">
      <c r="P161" s="55"/>
      <c r="Q161" s="42"/>
      <c r="R161" s="45" t="str">
        <f>IF(AND(NOT(ISBLANK(Q161)),Dashboard!F16&gt;0), Q161/Dashboard!F16, "")</f>
        <v/>
      </c>
      <c r="S161" s="42"/>
      <c r="T161" s="45" t="str">
        <f>IF(AND(NOT(ISBLANK(S161)),Dashboard!F82&gt;0), S161/Dashboard!F82, "")</f>
        <v/>
      </c>
      <c r="U161" s="42"/>
      <c r="V161" s="45" t="str">
        <f>IF(AND(NOT(ISBLANK(U161)),Dashboard!F83&gt;0), U161/Dashboard!F83, "")</f>
        <v/>
      </c>
      <c r="W161" s="42"/>
      <c r="X161" s="45" t="str">
        <f>IF(AND(NOT(ISBLANK(W161)),Dashboard!F84&gt;0), W161/Dashboard!F84, "")</f>
        <v/>
      </c>
    </row>
    <row r="162" spans="2:24" x14ac:dyDescent="0.35">
      <c r="P162" s="55"/>
      <c r="Q162" s="42"/>
      <c r="R162" s="45" t="str">
        <f>IF(AND(NOT(ISBLANK(Q162)),Dashboard!F16&gt;0), Q162/Dashboard!F16, "")</f>
        <v/>
      </c>
      <c r="S162" s="42"/>
      <c r="T162" s="45" t="str">
        <f>IF(AND(NOT(ISBLANK(S162)),Dashboard!F82&gt;0), S162/Dashboard!F82, "")</f>
        <v/>
      </c>
      <c r="U162" s="42"/>
      <c r="V162" s="45" t="str">
        <f>IF(AND(NOT(ISBLANK(U162)),Dashboard!F83&gt;0), U162/Dashboard!F83, "")</f>
        <v/>
      </c>
      <c r="W162" s="42"/>
      <c r="X162" s="45" t="str">
        <f>IF(AND(NOT(ISBLANK(W162)),Dashboard!F84&gt;0), W162/Dashboard!F84, "")</f>
        <v/>
      </c>
    </row>
    <row r="163" spans="2:24" x14ac:dyDescent="0.35">
      <c r="P163" s="55"/>
      <c r="Q163" s="42"/>
      <c r="R163" s="45" t="str">
        <f>IF(AND(NOT(ISBLANK(Q163)),Dashboard!F16&gt;0), Q163/Dashboard!F16, "")</f>
        <v/>
      </c>
      <c r="S163" s="42"/>
      <c r="T163" s="45" t="str">
        <f>IF(AND(NOT(ISBLANK(S163)),Dashboard!F82&gt;0), S163/Dashboard!F82, "")</f>
        <v/>
      </c>
      <c r="U163" s="42"/>
      <c r="V163" s="45" t="str">
        <f>IF(AND(NOT(ISBLANK(U163)),Dashboard!F83&gt;0), U163/Dashboard!F83, "")</f>
        <v/>
      </c>
      <c r="W163" s="42"/>
      <c r="X163" s="45" t="str">
        <f>IF(AND(NOT(ISBLANK(W163)),Dashboard!F84&gt;0), W163/Dashboard!F84, "")</f>
        <v/>
      </c>
    </row>
    <row r="164" spans="2:24" x14ac:dyDescent="0.35">
      <c r="P164" s="55"/>
      <c r="Q164" s="42"/>
      <c r="R164" s="45" t="str">
        <f>IF(AND(NOT(ISBLANK(Q164)),Dashboard!F16&gt;0), Q164/Dashboard!F16, "")</f>
        <v/>
      </c>
      <c r="S164" s="42"/>
      <c r="T164" s="45" t="str">
        <f>IF(AND(NOT(ISBLANK(S164)),Dashboard!F82&gt;0), S164/Dashboard!F82, "")</f>
        <v/>
      </c>
      <c r="U164" s="42"/>
      <c r="V164" s="45" t="str">
        <f>IF(AND(NOT(ISBLANK(U164)),Dashboard!F83&gt;0), U164/Dashboard!F83, "")</f>
        <v/>
      </c>
      <c r="W164" s="42"/>
      <c r="X164" s="45" t="str">
        <f>IF(AND(NOT(ISBLANK(W164)),Dashboard!F84&gt;0), W164/Dashboard!F84, "")</f>
        <v/>
      </c>
    </row>
    <row r="165" spans="2:24" x14ac:dyDescent="0.35">
      <c r="P165" s="55"/>
      <c r="Q165" s="42"/>
      <c r="R165" s="45" t="str">
        <f>IF(AND(NOT(ISBLANK(Q165)),Dashboard!F16&gt;0), Q165/Dashboard!F16, "")</f>
        <v/>
      </c>
      <c r="S165" s="42"/>
      <c r="T165" s="45" t="str">
        <f>IF(AND(NOT(ISBLANK(S165)),Dashboard!F82&gt;0), S165/Dashboard!F82, "")</f>
        <v/>
      </c>
      <c r="U165" s="42"/>
      <c r="V165" s="45" t="str">
        <f>IF(AND(NOT(ISBLANK(U165)),Dashboard!F83&gt;0), U165/Dashboard!F83, "")</f>
        <v/>
      </c>
      <c r="W165" s="42"/>
      <c r="X165" s="45" t="str">
        <f>IF(AND(NOT(ISBLANK(W165)),Dashboard!F84&gt;0), W165/Dashboard!F84, "")</f>
        <v/>
      </c>
    </row>
    <row r="166" spans="2:24" x14ac:dyDescent="0.35">
      <c r="P166" s="55"/>
      <c r="Q166" s="42"/>
      <c r="R166" s="45" t="str">
        <f>IF(AND(NOT(ISBLANK(Q166)),Dashboard!F16&gt;0), Q166/Dashboard!F16, "")</f>
        <v/>
      </c>
      <c r="S166" s="42"/>
      <c r="T166" s="45" t="str">
        <f>IF(AND(NOT(ISBLANK(S166)),Dashboard!F82&gt;0), S166/Dashboard!F82, "")</f>
        <v/>
      </c>
      <c r="U166" s="42"/>
      <c r="V166" s="45" t="str">
        <f>IF(AND(NOT(ISBLANK(U166)),Dashboard!F83&gt;0), U166/Dashboard!F83, "")</f>
        <v/>
      </c>
      <c r="W166" s="42"/>
      <c r="X166" s="45" t="str">
        <f>IF(AND(NOT(ISBLANK(W166)),Dashboard!F84&gt;0), W166/Dashboard!F84, "")</f>
        <v/>
      </c>
    </row>
    <row r="167" spans="2:24" x14ac:dyDescent="0.35">
      <c r="P167" s="55"/>
      <c r="Q167" s="42"/>
      <c r="R167" s="45" t="str">
        <f>IF(AND(NOT(ISBLANK(Q167)),Dashboard!F16&gt;0), Q167/Dashboard!F16, "")</f>
        <v/>
      </c>
      <c r="S167" s="42"/>
      <c r="T167" s="45" t="str">
        <f>IF(AND(NOT(ISBLANK(S167)),Dashboard!F82&gt;0), S167/Dashboard!F82, "")</f>
        <v/>
      </c>
      <c r="U167" s="42"/>
      <c r="V167" s="45" t="str">
        <f>IF(AND(NOT(ISBLANK(U167)),Dashboard!F83&gt;0), U167/Dashboard!F83, "")</f>
        <v/>
      </c>
      <c r="W167" s="42"/>
      <c r="X167" s="45" t="str">
        <f>IF(AND(NOT(ISBLANK(W167)),Dashboard!F84&gt;0), W167/Dashboard!F84, "")</f>
        <v/>
      </c>
    </row>
    <row r="168" spans="2:24" x14ac:dyDescent="0.35">
      <c r="P168" s="55"/>
      <c r="Q168" s="42"/>
      <c r="R168" s="45" t="str">
        <f>IF(AND(NOT(ISBLANK(Q168)),Dashboard!F16&gt;0), Q168/Dashboard!F16, "")</f>
        <v/>
      </c>
      <c r="S168" s="42"/>
      <c r="T168" s="45" t="str">
        <f>IF(AND(NOT(ISBLANK(S168)),Dashboard!F82&gt;0), S168/Dashboard!F82, "")</f>
        <v/>
      </c>
      <c r="U168" s="42"/>
      <c r="V168" s="45" t="str">
        <f>IF(AND(NOT(ISBLANK(U168)),Dashboard!F83&gt;0), U168/Dashboard!F83, "")</f>
        <v/>
      </c>
      <c r="W168" s="42"/>
      <c r="X168" s="45" t="str">
        <f>IF(AND(NOT(ISBLANK(W168)),Dashboard!F84&gt;0), W168/Dashboard!F84, "")</f>
        <v/>
      </c>
    </row>
    <row r="173" spans="2:24" ht="21" x14ac:dyDescent="0.5">
      <c r="B173" s="39" t="s">
        <v>254</v>
      </c>
      <c r="P173" s="56" t="s">
        <v>255</v>
      </c>
    </row>
    <row r="175" spans="2:24" ht="45" customHeight="1" x14ac:dyDescent="0.35">
      <c r="B175" s="115" t="s">
        <v>256</v>
      </c>
      <c r="C175" s="108"/>
      <c r="D175" s="108"/>
      <c r="E175" s="108"/>
      <c r="F175" s="108"/>
      <c r="P175" s="115" t="s">
        <v>257</v>
      </c>
      <c r="Q175" s="108"/>
      <c r="R175" s="108"/>
      <c r="S175" s="108"/>
      <c r="T175" s="108"/>
      <c r="U175" s="108"/>
    </row>
    <row r="176" spans="2:24" ht="35" customHeight="1" x14ac:dyDescent="0.35">
      <c r="P176" s="112" t="s">
        <v>258</v>
      </c>
      <c r="Q176" s="112"/>
      <c r="R176" s="112" t="s">
        <v>259</v>
      </c>
      <c r="S176" s="112"/>
      <c r="T176" s="112"/>
    </row>
    <row r="177" spans="16:22" ht="30" customHeight="1" x14ac:dyDescent="0.35">
      <c r="P177" s="116">
        <v>0</v>
      </c>
      <c r="Q177" s="117"/>
      <c r="R177" s="118" t="s">
        <v>260</v>
      </c>
      <c r="S177" s="119"/>
      <c r="T177" s="119"/>
    </row>
    <row r="180" spans="16:22" ht="25" customHeight="1" x14ac:dyDescent="0.35">
      <c r="P180" s="65" t="s">
        <v>243</v>
      </c>
      <c r="Q180" s="65" t="s">
        <v>261</v>
      </c>
      <c r="R180" s="65" t="s">
        <v>262</v>
      </c>
      <c r="S180" s="120" t="s">
        <v>9</v>
      </c>
      <c r="T180" s="120"/>
      <c r="U180" s="120"/>
      <c r="V180" s="108"/>
    </row>
    <row r="181" spans="16:22" ht="20" customHeight="1" x14ac:dyDescent="0.35">
      <c r="P181" s="67"/>
      <c r="Q181" s="68"/>
      <c r="R181" s="69" t="str">
        <f>IF(AND(NOT(ISBLANK(Q181)), Dashboard!$P177&gt;0), Q181/Dashboard!$P177, "")</f>
        <v/>
      </c>
      <c r="S181" s="121"/>
      <c r="T181" s="122"/>
      <c r="U181" s="122"/>
      <c r="V181" s="122"/>
    </row>
    <row r="182" spans="16:22" ht="20" customHeight="1" x14ac:dyDescent="0.35">
      <c r="P182" s="67"/>
      <c r="Q182" s="68"/>
      <c r="R182" s="69" t="str">
        <f>IF(AND(NOT(ISBLANK(Q182)), Dashboard!$P177&gt;0), Q182/Dashboard!$P177, "")</f>
        <v/>
      </c>
      <c r="S182" s="121"/>
      <c r="T182" s="122"/>
      <c r="U182" s="122"/>
      <c r="V182" s="122"/>
    </row>
    <row r="183" spans="16:22" ht="20" customHeight="1" x14ac:dyDescent="0.35">
      <c r="P183" s="67"/>
      <c r="Q183" s="68"/>
      <c r="R183" s="69" t="str">
        <f>IF(AND(NOT(ISBLANK(Q183)), Dashboard!$P177&gt;0), Q183/Dashboard!$P177, "")</f>
        <v/>
      </c>
      <c r="S183" s="121"/>
      <c r="T183" s="122"/>
      <c r="U183" s="122"/>
      <c r="V183" s="122"/>
    </row>
    <row r="184" spans="16:22" ht="20" customHeight="1" x14ac:dyDescent="0.35">
      <c r="P184" s="67"/>
      <c r="Q184" s="68"/>
      <c r="R184" s="69" t="str">
        <f>IF(AND(NOT(ISBLANK(Q184)), Dashboard!$P177&gt;0), Q184/Dashboard!$P177, "")</f>
        <v/>
      </c>
      <c r="S184" s="121"/>
      <c r="T184" s="122"/>
      <c r="U184" s="122"/>
      <c r="V184" s="122"/>
    </row>
    <row r="185" spans="16:22" ht="20" customHeight="1" x14ac:dyDescent="0.35">
      <c r="P185" s="67"/>
      <c r="Q185" s="68"/>
      <c r="R185" s="69" t="str">
        <f>IF(AND(NOT(ISBLANK(Q185)), Dashboard!$P177&gt;0), Q185/Dashboard!$P177, "")</f>
        <v/>
      </c>
      <c r="S185" s="121"/>
      <c r="T185" s="122"/>
      <c r="U185" s="122"/>
      <c r="V185" s="122"/>
    </row>
    <row r="186" spans="16:22" ht="20" customHeight="1" x14ac:dyDescent="0.35">
      <c r="P186" s="67"/>
      <c r="Q186" s="68"/>
      <c r="R186" s="69" t="str">
        <f>IF(AND(NOT(ISBLANK(Q186)), Dashboard!$P177&gt;0), Q186/Dashboard!$P177, "")</f>
        <v/>
      </c>
      <c r="S186" s="121"/>
      <c r="T186" s="122"/>
      <c r="U186" s="122"/>
      <c r="V186" s="122"/>
    </row>
    <row r="187" spans="16:22" ht="20" customHeight="1" x14ac:dyDescent="0.35">
      <c r="P187" s="67"/>
      <c r="Q187" s="68"/>
      <c r="R187" s="69" t="str">
        <f>IF(AND(NOT(ISBLANK(Q187)), Dashboard!$P177&gt;0), Q187/Dashboard!$P177, "")</f>
        <v/>
      </c>
      <c r="S187" s="121"/>
      <c r="T187" s="122"/>
      <c r="U187" s="122"/>
      <c r="V187" s="122"/>
    </row>
    <row r="188" spans="16:22" ht="20" customHeight="1" x14ac:dyDescent="0.35">
      <c r="P188" s="67"/>
      <c r="Q188" s="68"/>
      <c r="R188" s="69" t="str">
        <f>IF(AND(NOT(ISBLANK(Q188)), Dashboard!$P177&gt;0), Q188/Dashboard!$P177, "")</f>
        <v/>
      </c>
      <c r="S188" s="121"/>
      <c r="T188" s="122"/>
      <c r="U188" s="122"/>
      <c r="V188" s="122"/>
    </row>
    <row r="189" spans="16:22" ht="20" customHeight="1" x14ac:dyDescent="0.35">
      <c r="P189" s="67"/>
      <c r="Q189" s="68"/>
      <c r="R189" s="69" t="str">
        <f>IF(AND(NOT(ISBLANK(Q189)), Dashboard!$P177&gt;0), Q189/Dashboard!$P177, "")</f>
        <v/>
      </c>
      <c r="S189" s="121"/>
      <c r="T189" s="122"/>
      <c r="U189" s="122"/>
      <c r="V189" s="122"/>
    </row>
    <row r="190" spans="16:22" ht="20" customHeight="1" x14ac:dyDescent="0.35">
      <c r="P190" s="67"/>
      <c r="Q190" s="68"/>
      <c r="R190" s="69" t="str">
        <f>IF(AND(NOT(ISBLANK(Q190)), Dashboard!$P177&gt;0), Q190/Dashboard!$P177, "")</f>
        <v/>
      </c>
      <c r="S190" s="121"/>
      <c r="T190" s="122"/>
      <c r="U190" s="122"/>
      <c r="V190" s="122"/>
    </row>
    <row r="191" spans="16:22" ht="20" customHeight="1" x14ac:dyDescent="0.35">
      <c r="P191" s="67"/>
      <c r="Q191" s="68"/>
      <c r="R191" s="69" t="str">
        <f>IF(AND(NOT(ISBLANK(Q191)), Dashboard!$P177&gt;0), Q191/Dashboard!$P177, "")</f>
        <v/>
      </c>
      <c r="S191" s="121"/>
      <c r="T191" s="122"/>
      <c r="U191" s="122"/>
      <c r="V191" s="122"/>
    </row>
    <row r="192" spans="16:22" ht="20" customHeight="1" x14ac:dyDescent="0.35">
      <c r="P192" s="67"/>
      <c r="Q192" s="68"/>
      <c r="R192" s="69" t="str">
        <f>IF(AND(NOT(ISBLANK(Q192)), Dashboard!$P177&gt;0), Q192/Dashboard!$P177, "")</f>
        <v/>
      </c>
      <c r="S192" s="121"/>
      <c r="T192" s="122"/>
      <c r="U192" s="122"/>
      <c r="V192" s="122"/>
    </row>
    <row r="193" spans="2:22" ht="20" customHeight="1" x14ac:dyDescent="0.35">
      <c r="P193" s="67"/>
      <c r="Q193" s="68"/>
      <c r="R193" s="69" t="str">
        <f>IF(AND(NOT(ISBLANK(Q193)), Dashboard!$P177&gt;0), Q193/Dashboard!$P177, "")</f>
        <v/>
      </c>
      <c r="S193" s="121"/>
      <c r="T193" s="122"/>
      <c r="U193" s="122"/>
      <c r="V193" s="122"/>
    </row>
    <row r="194" spans="2:22" ht="20" customHeight="1" x14ac:dyDescent="0.35">
      <c r="P194" s="67"/>
      <c r="Q194" s="68"/>
      <c r="R194" s="69" t="str">
        <f>IF(AND(NOT(ISBLANK(Q194)), Dashboard!$P177&gt;0), Q194/Dashboard!$P177, "")</f>
        <v/>
      </c>
      <c r="S194" s="121"/>
      <c r="T194" s="122"/>
      <c r="U194" s="122"/>
      <c r="V194" s="122"/>
    </row>
    <row r="195" spans="2:22" ht="20" customHeight="1" x14ac:dyDescent="0.35">
      <c r="P195" s="67"/>
      <c r="Q195" s="68"/>
      <c r="R195" s="69" t="str">
        <f>IF(AND(NOT(ISBLANK(Q195)), Dashboard!$P177&gt;0), Q195/Dashboard!$P177, "")</f>
        <v/>
      </c>
      <c r="S195" s="121"/>
      <c r="T195" s="122"/>
      <c r="U195" s="122"/>
      <c r="V195" s="122"/>
    </row>
    <row r="196" spans="2:22" ht="20" customHeight="1" x14ac:dyDescent="0.35">
      <c r="P196" s="67"/>
      <c r="Q196" s="68"/>
      <c r="R196" s="69" t="str">
        <f>IF(AND(NOT(ISBLANK(Q196)), Dashboard!$P177&gt;0), Q196/Dashboard!$P177, "")</f>
        <v/>
      </c>
      <c r="S196" s="121"/>
      <c r="T196" s="122"/>
      <c r="U196" s="122"/>
      <c r="V196" s="122"/>
    </row>
    <row r="197" spans="2:22" ht="20" customHeight="1" x14ac:dyDescent="0.35">
      <c r="P197" s="67"/>
      <c r="Q197" s="68"/>
      <c r="R197" s="69" t="str">
        <f>IF(AND(NOT(ISBLANK(Q197)), Dashboard!$P177&gt;0), Q197/Dashboard!$P177, "")</f>
        <v/>
      </c>
      <c r="S197" s="121"/>
      <c r="T197" s="122"/>
      <c r="U197" s="122"/>
      <c r="V197" s="122"/>
    </row>
    <row r="198" spans="2:22" ht="20" customHeight="1" x14ac:dyDescent="0.35">
      <c r="P198" s="67"/>
      <c r="Q198" s="68"/>
      <c r="R198" s="69" t="str">
        <f>IF(AND(NOT(ISBLANK(Q198)), Dashboard!$P177&gt;0), Q198/Dashboard!$P177, "")</f>
        <v/>
      </c>
      <c r="S198" s="121"/>
      <c r="T198" s="122"/>
      <c r="U198" s="122"/>
      <c r="V198" s="122"/>
    </row>
    <row r="199" spans="2:22" ht="20" customHeight="1" x14ac:dyDescent="0.35">
      <c r="P199" s="67"/>
      <c r="Q199" s="68"/>
      <c r="R199" s="69" t="str">
        <f>IF(AND(NOT(ISBLANK(Q199)), Dashboard!$P177&gt;0), Q199/Dashboard!$P177, "")</f>
        <v/>
      </c>
      <c r="S199" s="121"/>
      <c r="T199" s="122"/>
      <c r="U199" s="122"/>
      <c r="V199" s="122"/>
    </row>
    <row r="200" spans="2:22" ht="20" customHeight="1" x14ac:dyDescent="0.35">
      <c r="P200" s="67"/>
      <c r="Q200" s="68"/>
      <c r="R200" s="69" t="str">
        <f>IF(AND(NOT(ISBLANK(Q200)), Dashboard!$P177&gt;0), Q200/Dashboard!$P177, "")</f>
        <v/>
      </c>
      <c r="S200" s="121"/>
      <c r="T200" s="122"/>
      <c r="U200" s="122"/>
      <c r="V200" s="122"/>
    </row>
    <row r="204" spans="2:22" ht="32" customHeight="1" x14ac:dyDescent="0.35">
      <c r="B204" s="106" t="s">
        <v>128</v>
      </c>
      <c r="C204" s="106"/>
      <c r="D204" s="106"/>
      <c r="E204" s="106"/>
      <c r="F204" s="106"/>
      <c r="G204" s="106"/>
      <c r="H204" s="106"/>
      <c r="I204" s="106"/>
    </row>
  </sheetData>
  <mergeCells count="55">
    <mergeCell ref="B204:I204"/>
    <mergeCell ref="S196:V196"/>
    <mergeCell ref="S197:V197"/>
    <mergeCell ref="S198:V198"/>
    <mergeCell ref="S199:V199"/>
    <mergeCell ref="S200:V200"/>
    <mergeCell ref="S191:V191"/>
    <mergeCell ref="S192:V192"/>
    <mergeCell ref="S193:V193"/>
    <mergeCell ref="S194:V194"/>
    <mergeCell ref="S195:V195"/>
    <mergeCell ref="S186:V186"/>
    <mergeCell ref="S187:V187"/>
    <mergeCell ref="S188:V188"/>
    <mergeCell ref="S189:V189"/>
    <mergeCell ref="S190:V190"/>
    <mergeCell ref="S181:V181"/>
    <mergeCell ref="S182:V182"/>
    <mergeCell ref="S183:V183"/>
    <mergeCell ref="S184:V184"/>
    <mergeCell ref="S185:V185"/>
    <mergeCell ref="P176:Q176"/>
    <mergeCell ref="R176:T176"/>
    <mergeCell ref="P177:Q177"/>
    <mergeCell ref="R177:T177"/>
    <mergeCell ref="S180:V180"/>
    <mergeCell ref="C125:D125"/>
    <mergeCell ref="G125:H125"/>
    <mergeCell ref="B134:F134"/>
    <mergeCell ref="P134:W134"/>
    <mergeCell ref="B175:F175"/>
    <mergeCell ref="P175:U175"/>
    <mergeCell ref="C122:D122"/>
    <mergeCell ref="G122:H122"/>
    <mergeCell ref="C123:D123"/>
    <mergeCell ref="G123:H123"/>
    <mergeCell ref="C124:D124"/>
    <mergeCell ref="G124:H124"/>
    <mergeCell ref="C119:D119"/>
    <mergeCell ref="G119:H119"/>
    <mergeCell ref="C120:D120"/>
    <mergeCell ref="G120:H120"/>
    <mergeCell ref="C121:D121"/>
    <mergeCell ref="G121:H121"/>
    <mergeCell ref="F7:H7"/>
    <mergeCell ref="I7:O7"/>
    <mergeCell ref="F8:H8"/>
    <mergeCell ref="I8:O8"/>
    <mergeCell ref="F9:H9"/>
    <mergeCell ref="I9:O9"/>
    <mergeCell ref="B2:I2"/>
    <mergeCell ref="F5:H5"/>
    <mergeCell ref="I5:O5"/>
    <mergeCell ref="F6:H6"/>
    <mergeCell ref="I6:O6"/>
  </mergeCells>
  <conditionalFormatting sqref="D7">
    <cfRule type="cellIs" dxfId="38" priority="1" operator="greaterThanOrEqual">
      <formula>0.9</formula>
    </cfRule>
    <cfRule type="cellIs" dxfId="37" priority="2" operator="greaterThanOrEqual">
      <formula>0.5</formula>
    </cfRule>
    <cfRule type="cellIs" dxfId="36" priority="3" operator="lessThan">
      <formula>0.5</formula>
    </cfRule>
  </conditionalFormatting>
  <conditionalFormatting sqref="G120:H125">
    <cfRule type="expression" dxfId="35" priority="4">
      <formula>$G120&gt;=0.8</formula>
    </cfRule>
    <cfRule type="expression" dxfId="34" priority="5">
      <formula>AND($G120&gt;=0.5,$G120&lt;0.8)</formula>
    </cfRule>
    <cfRule type="expression" dxfId="33" priority="6">
      <formula>$G120&lt;0.5</formula>
    </cfRule>
  </conditionalFormatting>
  <conditionalFormatting sqref="K120:K125">
    <cfRule type="cellIs" dxfId="32" priority="7" operator="greaterThan">
      <formula>0</formula>
    </cfRule>
  </conditionalFormatting>
  <conditionalFormatting sqref="L120:L125">
    <cfRule type="cellIs" dxfId="31" priority="8" operator="greaterThan">
      <formula>0</formula>
    </cfRule>
  </conditionalFormatting>
  <conditionalFormatting sqref="M120:M125">
    <cfRule type="cellIs" dxfId="30" priority="9" operator="greaterThan">
      <formula>0</formula>
    </cfRule>
  </conditionalFormatting>
  <conditionalFormatting sqref="N120:N125">
    <cfRule type="cellIs" dxfId="29" priority="10" operator="greaterThan">
      <formula>0</formula>
    </cfRule>
  </conditionalFormatting>
  <dataValidations count="140">
    <dataValidation type="whole" allowBlank="1" showErrorMessage="1" errorTitle="Invalid overall count" error="Overall count must be between 0 and the current implemented total." sqref="Q139" xr:uid="{00000000-0002-0000-0100-000000000000}">
      <formula1>0</formula1>
      <formula2>C16</formula2>
    </dataValidation>
    <dataValidation type="whole" allowBlank="1" showErrorMessage="1" errorTitle="Invalid count" error="Value must be between 0 and the current implemented total." sqref="S139" xr:uid="{00000000-0002-0000-0100-000001000000}">
      <formula1>0</formula1>
      <formula2>C82</formula2>
    </dataValidation>
    <dataValidation type="whole" allowBlank="1" showErrorMessage="1" errorTitle="Invalid count" error="Value must be between 0 and the current implemented total." sqref="U139" xr:uid="{00000000-0002-0000-0100-000002000000}">
      <formula1>0</formula1>
      <formula2>C83</formula2>
    </dataValidation>
    <dataValidation type="whole" allowBlank="1" showErrorMessage="1" errorTitle="Invalid count" error="Value must be between 0 and the current implemented total." sqref="W139" xr:uid="{00000000-0002-0000-0100-000003000000}">
      <formula1>0</formula1>
      <formula2>C84</formula2>
    </dataValidation>
    <dataValidation type="whole" allowBlank="1" showErrorMessage="1" errorTitle="Invalid overall count" error="Overall count must be between 0 and the current implemented total." sqref="Q140" xr:uid="{00000000-0002-0000-0100-000004000000}">
      <formula1>0</formula1>
      <formula2>C16</formula2>
    </dataValidation>
    <dataValidation type="whole" allowBlank="1" showErrorMessage="1" errorTitle="Invalid count" error="Value must be between 0 and the current implemented total." sqref="S140" xr:uid="{00000000-0002-0000-0100-000005000000}">
      <formula1>0</formula1>
      <formula2>C82</formula2>
    </dataValidation>
    <dataValidation type="whole" allowBlank="1" showErrorMessage="1" errorTitle="Invalid count" error="Value must be between 0 and the current implemented total." sqref="U140" xr:uid="{00000000-0002-0000-0100-000006000000}">
      <formula1>0</formula1>
      <formula2>C83</formula2>
    </dataValidation>
    <dataValidation type="whole" allowBlank="1" showErrorMessage="1" errorTitle="Invalid count" error="Value must be between 0 and the current implemented total." sqref="W140" xr:uid="{00000000-0002-0000-0100-000007000000}">
      <formula1>0</formula1>
      <formula2>C84</formula2>
    </dataValidation>
    <dataValidation type="whole" allowBlank="1" showErrorMessage="1" errorTitle="Invalid overall count" error="Overall count must be between 0 and the current implemented total." sqref="Q141" xr:uid="{00000000-0002-0000-0100-000008000000}">
      <formula1>0</formula1>
      <formula2>C16</formula2>
    </dataValidation>
    <dataValidation type="whole" allowBlank="1" showErrorMessage="1" errorTitle="Invalid count" error="Value must be between 0 and the current implemented total." sqref="S141" xr:uid="{00000000-0002-0000-0100-000009000000}">
      <formula1>0</formula1>
      <formula2>C82</formula2>
    </dataValidation>
    <dataValidation type="whole" allowBlank="1" showErrorMessage="1" errorTitle="Invalid count" error="Value must be between 0 and the current implemented total." sqref="U141" xr:uid="{00000000-0002-0000-0100-00000A000000}">
      <formula1>0</formula1>
      <formula2>C83</formula2>
    </dataValidation>
    <dataValidation type="whole" allowBlank="1" showErrorMessage="1" errorTitle="Invalid count" error="Value must be between 0 and the current implemented total." sqref="W141" xr:uid="{00000000-0002-0000-0100-00000B000000}">
      <formula1>0</formula1>
      <formula2>C84</formula2>
    </dataValidation>
    <dataValidation type="whole" allowBlank="1" showErrorMessage="1" errorTitle="Invalid overall count" error="Overall count must be between 0 and the current implemented total." sqref="Q142" xr:uid="{00000000-0002-0000-0100-00000C000000}">
      <formula1>0</formula1>
      <formula2>C16</formula2>
    </dataValidation>
    <dataValidation type="whole" allowBlank="1" showErrorMessage="1" errorTitle="Invalid count" error="Value must be between 0 and the current implemented total." sqref="S142" xr:uid="{00000000-0002-0000-0100-00000D000000}">
      <formula1>0</formula1>
      <formula2>C82</formula2>
    </dataValidation>
    <dataValidation type="whole" allowBlank="1" showErrorMessage="1" errorTitle="Invalid count" error="Value must be between 0 and the current implemented total." sqref="U142" xr:uid="{00000000-0002-0000-0100-00000E000000}">
      <formula1>0</formula1>
      <formula2>C83</formula2>
    </dataValidation>
    <dataValidation type="whole" allowBlank="1" showErrorMessage="1" errorTitle="Invalid count" error="Value must be between 0 and the current implemented total." sqref="W142" xr:uid="{00000000-0002-0000-0100-00000F000000}">
      <formula1>0</formula1>
      <formula2>C84</formula2>
    </dataValidation>
    <dataValidation type="whole" allowBlank="1" showErrorMessage="1" errorTitle="Invalid overall count" error="Overall count must be between 0 and the current implemented total." sqref="Q143" xr:uid="{00000000-0002-0000-0100-000010000000}">
      <formula1>0</formula1>
      <formula2>C16</formula2>
    </dataValidation>
    <dataValidation type="whole" allowBlank="1" showErrorMessage="1" errorTitle="Invalid count" error="Value must be between 0 and the current implemented total." sqref="S143" xr:uid="{00000000-0002-0000-0100-000011000000}">
      <formula1>0</formula1>
      <formula2>C82</formula2>
    </dataValidation>
    <dataValidation type="whole" allowBlank="1" showErrorMessage="1" errorTitle="Invalid count" error="Value must be between 0 and the current implemented total." sqref="U143" xr:uid="{00000000-0002-0000-0100-000012000000}">
      <formula1>0</formula1>
      <formula2>C83</formula2>
    </dataValidation>
    <dataValidation type="whole" allowBlank="1" showErrorMessage="1" errorTitle="Invalid count" error="Value must be between 0 and the current implemented total." sqref="W143" xr:uid="{00000000-0002-0000-0100-000013000000}">
      <formula1>0</formula1>
      <formula2>C84</formula2>
    </dataValidation>
    <dataValidation type="whole" allowBlank="1" showErrorMessage="1" errorTitle="Invalid overall count" error="Overall count must be between 0 and the current implemented total." sqref="Q144" xr:uid="{00000000-0002-0000-0100-000014000000}">
      <formula1>0</formula1>
      <formula2>C16</formula2>
    </dataValidation>
    <dataValidation type="whole" allowBlank="1" showErrorMessage="1" errorTitle="Invalid count" error="Value must be between 0 and the current implemented total." sqref="S144" xr:uid="{00000000-0002-0000-0100-000015000000}">
      <formula1>0</formula1>
      <formula2>C82</formula2>
    </dataValidation>
    <dataValidation type="whole" allowBlank="1" showErrorMessage="1" errorTitle="Invalid count" error="Value must be between 0 and the current implemented total." sqref="U144" xr:uid="{00000000-0002-0000-0100-000016000000}">
      <formula1>0</formula1>
      <formula2>C83</formula2>
    </dataValidation>
    <dataValidation type="whole" allowBlank="1" showErrorMessage="1" errorTitle="Invalid count" error="Value must be between 0 and the current implemented total." sqref="W144" xr:uid="{00000000-0002-0000-0100-000017000000}">
      <formula1>0</formula1>
      <formula2>C84</formula2>
    </dataValidation>
    <dataValidation type="whole" allowBlank="1" showErrorMessage="1" errorTitle="Invalid overall count" error="Overall count must be between 0 and the current implemented total." sqref="Q145" xr:uid="{00000000-0002-0000-0100-000018000000}">
      <formula1>0</formula1>
      <formula2>C16</formula2>
    </dataValidation>
    <dataValidation type="whole" allowBlank="1" showErrorMessage="1" errorTitle="Invalid count" error="Value must be between 0 and the current implemented total." sqref="S145" xr:uid="{00000000-0002-0000-0100-000019000000}">
      <formula1>0</formula1>
      <formula2>C82</formula2>
    </dataValidation>
    <dataValidation type="whole" allowBlank="1" showErrorMessage="1" errorTitle="Invalid count" error="Value must be between 0 and the current implemented total." sqref="U145" xr:uid="{00000000-0002-0000-0100-00001A000000}">
      <formula1>0</formula1>
      <formula2>C83</formula2>
    </dataValidation>
    <dataValidation type="whole" allowBlank="1" showErrorMessage="1" errorTitle="Invalid count" error="Value must be between 0 and the current implemented total." sqref="W145" xr:uid="{00000000-0002-0000-0100-00001B000000}">
      <formula1>0</formula1>
      <formula2>C84</formula2>
    </dataValidation>
    <dataValidation type="whole" allowBlank="1" showErrorMessage="1" errorTitle="Invalid overall count" error="Overall count must be between 0 and the current implemented total." sqref="Q146" xr:uid="{00000000-0002-0000-0100-00001C000000}">
      <formula1>0</formula1>
      <formula2>C16</formula2>
    </dataValidation>
    <dataValidation type="whole" allowBlank="1" showErrorMessage="1" errorTitle="Invalid count" error="Value must be between 0 and the current implemented total." sqref="S146" xr:uid="{00000000-0002-0000-0100-00001D000000}">
      <formula1>0</formula1>
      <formula2>C82</formula2>
    </dataValidation>
    <dataValidation type="whole" allowBlank="1" showErrorMessage="1" errorTitle="Invalid count" error="Value must be between 0 and the current implemented total." sqref="U146" xr:uid="{00000000-0002-0000-0100-00001E000000}">
      <formula1>0</formula1>
      <formula2>C83</formula2>
    </dataValidation>
    <dataValidation type="whole" allowBlank="1" showErrorMessage="1" errorTitle="Invalid count" error="Value must be between 0 and the current implemented total." sqref="W146" xr:uid="{00000000-0002-0000-0100-00001F000000}">
      <formula1>0</formula1>
      <formula2>C84</formula2>
    </dataValidation>
    <dataValidation type="whole" allowBlank="1" showErrorMessage="1" errorTitle="Invalid overall count" error="Overall count must be between 0 and the current implemented total." sqref="Q147" xr:uid="{00000000-0002-0000-0100-000020000000}">
      <formula1>0</formula1>
      <formula2>C16</formula2>
    </dataValidation>
    <dataValidation type="whole" allowBlank="1" showErrorMessage="1" errorTitle="Invalid count" error="Value must be between 0 and the current implemented total." sqref="S147" xr:uid="{00000000-0002-0000-0100-000021000000}">
      <formula1>0</formula1>
      <formula2>C82</formula2>
    </dataValidation>
    <dataValidation type="whole" allowBlank="1" showErrorMessage="1" errorTitle="Invalid count" error="Value must be between 0 and the current implemented total." sqref="U147" xr:uid="{00000000-0002-0000-0100-000022000000}">
      <formula1>0</formula1>
      <formula2>C83</formula2>
    </dataValidation>
    <dataValidation type="whole" allowBlank="1" showErrorMessage="1" errorTitle="Invalid count" error="Value must be between 0 and the current implemented total." sqref="W147" xr:uid="{00000000-0002-0000-0100-000023000000}">
      <formula1>0</formula1>
      <formula2>C84</formula2>
    </dataValidation>
    <dataValidation type="whole" allowBlank="1" showErrorMessage="1" errorTitle="Invalid overall count" error="Overall count must be between 0 and the current implemented total." sqref="Q148" xr:uid="{00000000-0002-0000-0100-000024000000}">
      <formula1>0</formula1>
      <formula2>C16</formula2>
    </dataValidation>
    <dataValidation type="whole" allowBlank="1" showErrorMessage="1" errorTitle="Invalid count" error="Value must be between 0 and the current implemented total." sqref="S148" xr:uid="{00000000-0002-0000-0100-000025000000}">
      <formula1>0</formula1>
      <formula2>C82</formula2>
    </dataValidation>
    <dataValidation type="whole" allowBlank="1" showErrorMessage="1" errorTitle="Invalid count" error="Value must be between 0 and the current implemented total." sqref="U148" xr:uid="{00000000-0002-0000-0100-000026000000}">
      <formula1>0</formula1>
      <formula2>C83</formula2>
    </dataValidation>
    <dataValidation type="whole" allowBlank="1" showErrorMessage="1" errorTitle="Invalid count" error="Value must be between 0 and the current implemented total." sqref="W148" xr:uid="{00000000-0002-0000-0100-000027000000}">
      <formula1>0</formula1>
      <formula2>C84</formula2>
    </dataValidation>
    <dataValidation type="whole" allowBlank="1" showErrorMessage="1" errorTitle="Invalid overall count" error="Overall count must be between 0 and the current implemented total." sqref="Q149" xr:uid="{00000000-0002-0000-0100-000028000000}">
      <formula1>0</formula1>
      <formula2>C16</formula2>
    </dataValidation>
    <dataValidation type="whole" allowBlank="1" showErrorMessage="1" errorTitle="Invalid count" error="Value must be between 0 and the current implemented total." sqref="S149" xr:uid="{00000000-0002-0000-0100-000029000000}">
      <formula1>0</formula1>
      <formula2>C82</formula2>
    </dataValidation>
    <dataValidation type="whole" allowBlank="1" showErrorMessage="1" errorTitle="Invalid count" error="Value must be between 0 and the current implemented total." sqref="U149" xr:uid="{00000000-0002-0000-0100-00002A000000}">
      <formula1>0</formula1>
      <formula2>C83</formula2>
    </dataValidation>
    <dataValidation type="whole" allowBlank="1" showErrorMessage="1" errorTitle="Invalid count" error="Value must be between 0 and the current implemented total." sqref="W149" xr:uid="{00000000-0002-0000-0100-00002B000000}">
      <formula1>0</formula1>
      <formula2>C84</formula2>
    </dataValidation>
    <dataValidation type="whole" allowBlank="1" showErrorMessage="1" errorTitle="Invalid overall count" error="Overall count must be between 0 and the current implemented total." sqref="Q150" xr:uid="{00000000-0002-0000-0100-00002C000000}">
      <formula1>0</formula1>
      <formula2>C16</formula2>
    </dataValidation>
    <dataValidation type="whole" allowBlank="1" showErrorMessage="1" errorTitle="Invalid count" error="Value must be between 0 and the current implemented total." sqref="S150" xr:uid="{00000000-0002-0000-0100-00002D000000}">
      <formula1>0</formula1>
      <formula2>C82</formula2>
    </dataValidation>
    <dataValidation type="whole" allowBlank="1" showErrorMessage="1" errorTitle="Invalid count" error="Value must be between 0 and the current implemented total." sqref="U150" xr:uid="{00000000-0002-0000-0100-00002E000000}">
      <formula1>0</formula1>
      <formula2>C83</formula2>
    </dataValidation>
    <dataValidation type="whole" allowBlank="1" showErrorMessage="1" errorTitle="Invalid count" error="Value must be between 0 and the current implemented total." sqref="W150" xr:uid="{00000000-0002-0000-0100-00002F000000}">
      <formula1>0</formula1>
      <formula2>C84</formula2>
    </dataValidation>
    <dataValidation type="whole" allowBlank="1" showErrorMessage="1" errorTitle="Invalid overall count" error="Overall count must be between 0 and the current implemented total." sqref="Q151" xr:uid="{00000000-0002-0000-0100-000030000000}">
      <formula1>0</formula1>
      <formula2>C16</formula2>
    </dataValidation>
    <dataValidation type="whole" allowBlank="1" showErrorMessage="1" errorTitle="Invalid count" error="Value must be between 0 and the current implemented total." sqref="S151" xr:uid="{00000000-0002-0000-0100-000031000000}">
      <formula1>0</formula1>
      <formula2>C82</formula2>
    </dataValidation>
    <dataValidation type="whole" allowBlank="1" showErrorMessage="1" errorTitle="Invalid count" error="Value must be between 0 and the current implemented total." sqref="U151" xr:uid="{00000000-0002-0000-0100-000032000000}">
      <formula1>0</formula1>
      <formula2>C83</formula2>
    </dataValidation>
    <dataValidation type="whole" allowBlank="1" showErrorMessage="1" errorTitle="Invalid count" error="Value must be between 0 and the current implemented total." sqref="W151" xr:uid="{00000000-0002-0000-0100-000033000000}">
      <formula1>0</formula1>
      <formula2>C84</formula2>
    </dataValidation>
    <dataValidation type="whole" allowBlank="1" showErrorMessage="1" errorTitle="Invalid overall count" error="Overall count must be between 0 and the current implemented total." sqref="Q152" xr:uid="{00000000-0002-0000-0100-000034000000}">
      <formula1>0</formula1>
      <formula2>C16</formula2>
    </dataValidation>
    <dataValidation type="whole" allowBlank="1" showErrorMessage="1" errorTitle="Invalid count" error="Value must be between 0 and the current implemented total." sqref="S152" xr:uid="{00000000-0002-0000-0100-000035000000}">
      <formula1>0</formula1>
      <formula2>C82</formula2>
    </dataValidation>
    <dataValidation type="whole" allowBlank="1" showErrorMessage="1" errorTitle="Invalid count" error="Value must be between 0 and the current implemented total." sqref="U152" xr:uid="{00000000-0002-0000-0100-000036000000}">
      <formula1>0</formula1>
      <formula2>C83</formula2>
    </dataValidation>
    <dataValidation type="whole" allowBlank="1" showErrorMessage="1" errorTitle="Invalid count" error="Value must be between 0 and the current implemented total." sqref="W152" xr:uid="{00000000-0002-0000-0100-000037000000}">
      <formula1>0</formula1>
      <formula2>C84</formula2>
    </dataValidation>
    <dataValidation type="whole" allowBlank="1" showErrorMessage="1" errorTitle="Invalid overall count" error="Overall count must be between 0 and the current implemented total." sqref="Q153" xr:uid="{00000000-0002-0000-0100-000038000000}">
      <formula1>0</formula1>
      <formula2>C16</formula2>
    </dataValidation>
    <dataValidation type="whole" allowBlank="1" showErrorMessage="1" errorTitle="Invalid count" error="Value must be between 0 and the current implemented total." sqref="S153" xr:uid="{00000000-0002-0000-0100-000039000000}">
      <formula1>0</formula1>
      <formula2>C82</formula2>
    </dataValidation>
    <dataValidation type="whole" allowBlank="1" showErrorMessage="1" errorTitle="Invalid count" error="Value must be between 0 and the current implemented total." sqref="U153" xr:uid="{00000000-0002-0000-0100-00003A000000}">
      <formula1>0</formula1>
      <formula2>C83</formula2>
    </dataValidation>
    <dataValidation type="whole" allowBlank="1" showErrorMessage="1" errorTitle="Invalid count" error="Value must be between 0 and the current implemented total." sqref="W153" xr:uid="{00000000-0002-0000-0100-00003B000000}">
      <formula1>0</formula1>
      <formula2>C84</formula2>
    </dataValidation>
    <dataValidation type="whole" allowBlank="1" showErrorMessage="1" errorTitle="Invalid overall count" error="Overall count must be between 0 and the current implemented total." sqref="Q154" xr:uid="{00000000-0002-0000-0100-00003C000000}">
      <formula1>0</formula1>
      <formula2>C16</formula2>
    </dataValidation>
    <dataValidation type="whole" allowBlank="1" showErrorMessage="1" errorTitle="Invalid count" error="Value must be between 0 and the current implemented total." sqref="S154" xr:uid="{00000000-0002-0000-0100-00003D000000}">
      <formula1>0</formula1>
      <formula2>C82</formula2>
    </dataValidation>
    <dataValidation type="whole" allowBlank="1" showErrorMessage="1" errorTitle="Invalid count" error="Value must be between 0 and the current implemented total." sqref="U154" xr:uid="{00000000-0002-0000-0100-00003E000000}">
      <formula1>0</formula1>
      <formula2>C83</formula2>
    </dataValidation>
    <dataValidation type="whole" allowBlank="1" showErrorMessage="1" errorTitle="Invalid count" error="Value must be between 0 and the current implemented total." sqref="W154" xr:uid="{00000000-0002-0000-0100-00003F000000}">
      <formula1>0</formula1>
      <formula2>C84</formula2>
    </dataValidation>
    <dataValidation type="whole" allowBlank="1" showErrorMessage="1" errorTitle="Invalid overall count" error="Overall count must be between 0 and the current implemented total." sqref="Q155" xr:uid="{00000000-0002-0000-0100-000040000000}">
      <formula1>0</formula1>
      <formula2>C16</formula2>
    </dataValidation>
    <dataValidation type="whole" allowBlank="1" showErrorMessage="1" errorTitle="Invalid count" error="Value must be between 0 and the current implemented total." sqref="S155" xr:uid="{00000000-0002-0000-0100-000041000000}">
      <formula1>0</formula1>
      <formula2>C82</formula2>
    </dataValidation>
    <dataValidation type="whole" allowBlank="1" showErrorMessage="1" errorTitle="Invalid count" error="Value must be between 0 and the current implemented total." sqref="U155" xr:uid="{00000000-0002-0000-0100-000042000000}">
      <formula1>0</formula1>
      <formula2>C83</formula2>
    </dataValidation>
    <dataValidation type="whole" allowBlank="1" showErrorMessage="1" errorTitle="Invalid count" error="Value must be between 0 and the current implemented total." sqref="W155" xr:uid="{00000000-0002-0000-0100-000043000000}">
      <formula1>0</formula1>
      <formula2>C84</formula2>
    </dataValidation>
    <dataValidation type="whole" allowBlank="1" showErrorMessage="1" errorTitle="Invalid overall count" error="Overall count must be between 0 and the current implemented total." sqref="Q156" xr:uid="{00000000-0002-0000-0100-000044000000}">
      <formula1>0</formula1>
      <formula2>C16</formula2>
    </dataValidation>
    <dataValidation type="whole" allowBlank="1" showErrorMessage="1" errorTitle="Invalid count" error="Value must be between 0 and the current implemented total." sqref="S156" xr:uid="{00000000-0002-0000-0100-000045000000}">
      <formula1>0</formula1>
      <formula2>C82</formula2>
    </dataValidation>
    <dataValidation type="whole" allowBlank="1" showErrorMessage="1" errorTitle="Invalid count" error="Value must be between 0 and the current implemented total." sqref="U156" xr:uid="{00000000-0002-0000-0100-000046000000}">
      <formula1>0</formula1>
      <formula2>C83</formula2>
    </dataValidation>
    <dataValidation type="whole" allowBlank="1" showErrorMessage="1" errorTitle="Invalid count" error="Value must be between 0 and the current implemented total." sqref="W156" xr:uid="{00000000-0002-0000-0100-000047000000}">
      <formula1>0</formula1>
      <formula2>C84</formula2>
    </dataValidation>
    <dataValidation type="whole" allowBlank="1" showErrorMessage="1" errorTitle="Invalid overall count" error="Overall count must be between 0 and the current implemented total." sqref="Q157" xr:uid="{00000000-0002-0000-0100-000048000000}">
      <formula1>0</formula1>
      <formula2>C16</formula2>
    </dataValidation>
    <dataValidation type="whole" allowBlank="1" showErrorMessage="1" errorTitle="Invalid count" error="Value must be between 0 and the current implemented total." sqref="S157" xr:uid="{00000000-0002-0000-0100-000049000000}">
      <formula1>0</formula1>
      <formula2>C82</formula2>
    </dataValidation>
    <dataValidation type="whole" allowBlank="1" showErrorMessage="1" errorTitle="Invalid count" error="Value must be between 0 and the current implemented total." sqref="U157" xr:uid="{00000000-0002-0000-0100-00004A000000}">
      <formula1>0</formula1>
      <formula2>C83</formula2>
    </dataValidation>
    <dataValidation type="whole" allowBlank="1" showErrorMessage="1" errorTitle="Invalid count" error="Value must be between 0 and the current implemented total." sqref="W157" xr:uid="{00000000-0002-0000-0100-00004B000000}">
      <formula1>0</formula1>
      <formula2>C84</formula2>
    </dataValidation>
    <dataValidation type="whole" allowBlank="1" showErrorMessage="1" errorTitle="Invalid overall count" error="Overall count must be between 0 and the current implemented total." sqref="Q158" xr:uid="{00000000-0002-0000-0100-00004C000000}">
      <formula1>0</formula1>
      <formula2>C16</formula2>
    </dataValidation>
    <dataValidation type="whole" allowBlank="1" showErrorMessage="1" errorTitle="Invalid count" error="Value must be between 0 and the current implemented total." sqref="S158" xr:uid="{00000000-0002-0000-0100-00004D000000}">
      <formula1>0</formula1>
      <formula2>C82</formula2>
    </dataValidation>
    <dataValidation type="whole" allowBlank="1" showErrorMessage="1" errorTitle="Invalid count" error="Value must be between 0 and the current implemented total." sqref="U158" xr:uid="{00000000-0002-0000-0100-00004E000000}">
      <formula1>0</formula1>
      <formula2>C83</formula2>
    </dataValidation>
    <dataValidation type="whole" allowBlank="1" showErrorMessage="1" errorTitle="Invalid count" error="Value must be between 0 and the current implemented total." sqref="W158" xr:uid="{00000000-0002-0000-0100-00004F000000}">
      <formula1>0</formula1>
      <formula2>C84</formula2>
    </dataValidation>
    <dataValidation type="whole" allowBlank="1" showErrorMessage="1" errorTitle="Invalid overall count" error="Overall count must be between 0 and the current implemented total." sqref="Q159" xr:uid="{00000000-0002-0000-0100-000050000000}">
      <formula1>0</formula1>
      <formula2>C16</formula2>
    </dataValidation>
    <dataValidation type="whole" allowBlank="1" showErrorMessage="1" errorTitle="Invalid count" error="Value must be between 0 and the current implemented total." sqref="S159" xr:uid="{00000000-0002-0000-0100-000051000000}">
      <formula1>0</formula1>
      <formula2>C82</formula2>
    </dataValidation>
    <dataValidation type="whole" allowBlank="1" showErrorMessage="1" errorTitle="Invalid count" error="Value must be between 0 and the current implemented total." sqref="U159" xr:uid="{00000000-0002-0000-0100-000052000000}">
      <formula1>0</formula1>
      <formula2>C83</formula2>
    </dataValidation>
    <dataValidation type="whole" allowBlank="1" showErrorMessage="1" errorTitle="Invalid count" error="Value must be between 0 and the current implemented total." sqref="W159" xr:uid="{00000000-0002-0000-0100-000053000000}">
      <formula1>0</formula1>
      <formula2>C84</formula2>
    </dataValidation>
    <dataValidation type="whole" allowBlank="1" showErrorMessage="1" errorTitle="Invalid overall count" error="Overall count must be between 0 and the current implemented total." sqref="Q160" xr:uid="{00000000-0002-0000-0100-000054000000}">
      <formula1>0</formula1>
      <formula2>C16</formula2>
    </dataValidation>
    <dataValidation type="whole" allowBlank="1" showErrorMessage="1" errorTitle="Invalid count" error="Value must be between 0 and the current implemented total." sqref="S160" xr:uid="{00000000-0002-0000-0100-000055000000}">
      <formula1>0</formula1>
      <formula2>C82</formula2>
    </dataValidation>
    <dataValidation type="whole" allowBlank="1" showErrorMessage="1" errorTitle="Invalid count" error="Value must be between 0 and the current implemented total." sqref="U160" xr:uid="{00000000-0002-0000-0100-000056000000}">
      <formula1>0</formula1>
      <formula2>C83</formula2>
    </dataValidation>
    <dataValidation type="whole" allowBlank="1" showErrorMessage="1" errorTitle="Invalid count" error="Value must be between 0 and the current implemented total." sqref="W160" xr:uid="{00000000-0002-0000-0100-000057000000}">
      <formula1>0</formula1>
      <formula2>C84</formula2>
    </dataValidation>
    <dataValidation type="whole" allowBlank="1" showErrorMessage="1" errorTitle="Invalid overall count" error="Overall count must be between 0 and the current implemented total." sqref="Q161" xr:uid="{00000000-0002-0000-0100-000058000000}">
      <formula1>0</formula1>
      <formula2>C16</formula2>
    </dataValidation>
    <dataValidation type="whole" allowBlank="1" showErrorMessage="1" errorTitle="Invalid count" error="Value must be between 0 and the current implemented total." sqref="S161" xr:uid="{00000000-0002-0000-0100-000059000000}">
      <formula1>0</formula1>
      <formula2>C82</formula2>
    </dataValidation>
    <dataValidation type="whole" allowBlank="1" showErrorMessage="1" errorTitle="Invalid count" error="Value must be between 0 and the current implemented total." sqref="U161" xr:uid="{00000000-0002-0000-0100-00005A000000}">
      <formula1>0</formula1>
      <formula2>C83</formula2>
    </dataValidation>
    <dataValidation type="whole" allowBlank="1" showErrorMessage="1" errorTitle="Invalid count" error="Value must be between 0 and the current implemented total." sqref="W161" xr:uid="{00000000-0002-0000-0100-00005B000000}">
      <formula1>0</formula1>
      <formula2>C84</formula2>
    </dataValidation>
    <dataValidation type="whole" allowBlank="1" showErrorMessage="1" errorTitle="Invalid overall count" error="Overall count must be between 0 and the current implemented total." sqref="Q162" xr:uid="{00000000-0002-0000-0100-00005C000000}">
      <formula1>0</formula1>
      <formula2>C16</formula2>
    </dataValidation>
    <dataValidation type="whole" allowBlank="1" showErrorMessage="1" errorTitle="Invalid count" error="Value must be between 0 and the current implemented total." sqref="S162" xr:uid="{00000000-0002-0000-0100-00005D000000}">
      <formula1>0</formula1>
      <formula2>C82</formula2>
    </dataValidation>
    <dataValidation type="whole" allowBlank="1" showErrorMessage="1" errorTitle="Invalid count" error="Value must be between 0 and the current implemented total." sqref="U162" xr:uid="{00000000-0002-0000-0100-00005E000000}">
      <formula1>0</formula1>
      <formula2>C83</formula2>
    </dataValidation>
    <dataValidation type="whole" allowBlank="1" showErrorMessage="1" errorTitle="Invalid count" error="Value must be between 0 and the current implemented total." sqref="W162" xr:uid="{00000000-0002-0000-0100-00005F000000}">
      <formula1>0</formula1>
      <formula2>C84</formula2>
    </dataValidation>
    <dataValidation type="whole" allowBlank="1" showErrorMessage="1" errorTitle="Invalid overall count" error="Overall count must be between 0 and the current implemented total." sqref="Q163" xr:uid="{00000000-0002-0000-0100-000060000000}">
      <formula1>0</formula1>
      <formula2>C16</formula2>
    </dataValidation>
    <dataValidation type="whole" allowBlank="1" showErrorMessage="1" errorTitle="Invalid count" error="Value must be between 0 and the current implemented total." sqref="S163" xr:uid="{00000000-0002-0000-0100-000061000000}">
      <formula1>0</formula1>
      <formula2>C82</formula2>
    </dataValidation>
    <dataValidation type="whole" allowBlank="1" showErrorMessage="1" errorTitle="Invalid count" error="Value must be between 0 and the current implemented total." sqref="U163" xr:uid="{00000000-0002-0000-0100-000062000000}">
      <formula1>0</formula1>
      <formula2>C83</formula2>
    </dataValidation>
    <dataValidation type="whole" allowBlank="1" showErrorMessage="1" errorTitle="Invalid count" error="Value must be between 0 and the current implemented total." sqref="W163" xr:uid="{00000000-0002-0000-0100-000063000000}">
      <formula1>0</formula1>
      <formula2>C84</formula2>
    </dataValidation>
    <dataValidation type="whole" allowBlank="1" showErrorMessage="1" errorTitle="Invalid overall count" error="Overall count must be between 0 and the current implemented total." sqref="Q164" xr:uid="{00000000-0002-0000-0100-000064000000}">
      <formula1>0</formula1>
      <formula2>C16</formula2>
    </dataValidation>
    <dataValidation type="whole" allowBlank="1" showErrorMessage="1" errorTitle="Invalid count" error="Value must be between 0 and the current implemented total." sqref="S164" xr:uid="{00000000-0002-0000-0100-000065000000}">
      <formula1>0</formula1>
      <formula2>C82</formula2>
    </dataValidation>
    <dataValidation type="whole" allowBlank="1" showErrorMessage="1" errorTitle="Invalid count" error="Value must be between 0 and the current implemented total." sqref="U164" xr:uid="{00000000-0002-0000-0100-000066000000}">
      <formula1>0</formula1>
      <formula2>C83</formula2>
    </dataValidation>
    <dataValidation type="whole" allowBlank="1" showErrorMessage="1" errorTitle="Invalid count" error="Value must be between 0 and the current implemented total." sqref="W164" xr:uid="{00000000-0002-0000-0100-000067000000}">
      <formula1>0</formula1>
      <formula2>C84</formula2>
    </dataValidation>
    <dataValidation type="whole" allowBlank="1" showErrorMessage="1" errorTitle="Invalid overall count" error="Overall count must be between 0 and the current implemented total." sqref="Q165" xr:uid="{00000000-0002-0000-0100-000068000000}">
      <formula1>0</formula1>
      <formula2>C16</formula2>
    </dataValidation>
    <dataValidation type="whole" allowBlank="1" showErrorMessage="1" errorTitle="Invalid count" error="Value must be between 0 and the current implemented total." sqref="S165" xr:uid="{00000000-0002-0000-0100-000069000000}">
      <formula1>0</formula1>
      <formula2>C82</formula2>
    </dataValidation>
    <dataValidation type="whole" allowBlank="1" showErrorMessage="1" errorTitle="Invalid count" error="Value must be between 0 and the current implemented total." sqref="U165" xr:uid="{00000000-0002-0000-0100-00006A000000}">
      <formula1>0</formula1>
      <formula2>C83</formula2>
    </dataValidation>
    <dataValidation type="whole" allowBlank="1" showErrorMessage="1" errorTitle="Invalid count" error="Value must be between 0 and the current implemented total." sqref="W165" xr:uid="{00000000-0002-0000-0100-00006B000000}">
      <formula1>0</formula1>
      <formula2>C84</formula2>
    </dataValidation>
    <dataValidation type="whole" allowBlank="1" showErrorMessage="1" errorTitle="Invalid overall count" error="Overall count must be between 0 and the current implemented total." sqref="Q166" xr:uid="{00000000-0002-0000-0100-00006C000000}">
      <formula1>0</formula1>
      <formula2>C16</formula2>
    </dataValidation>
    <dataValidation type="whole" allowBlank="1" showErrorMessage="1" errorTitle="Invalid count" error="Value must be between 0 and the current implemented total." sqref="S166" xr:uid="{00000000-0002-0000-0100-00006D000000}">
      <formula1>0</formula1>
      <formula2>C82</formula2>
    </dataValidation>
    <dataValidation type="whole" allowBlank="1" showErrorMessage="1" errorTitle="Invalid count" error="Value must be between 0 and the current implemented total." sqref="U166" xr:uid="{00000000-0002-0000-0100-00006E000000}">
      <formula1>0</formula1>
      <formula2>C83</formula2>
    </dataValidation>
    <dataValidation type="whole" allowBlank="1" showErrorMessage="1" errorTitle="Invalid count" error="Value must be between 0 and the current implemented total." sqref="W166" xr:uid="{00000000-0002-0000-0100-00006F000000}">
      <formula1>0</formula1>
      <formula2>C84</formula2>
    </dataValidation>
    <dataValidation type="whole" allowBlank="1" showErrorMessage="1" errorTitle="Invalid overall count" error="Overall count must be between 0 and the current implemented total." sqref="Q167" xr:uid="{00000000-0002-0000-0100-000070000000}">
      <formula1>0</formula1>
      <formula2>C16</formula2>
    </dataValidation>
    <dataValidation type="whole" allowBlank="1" showErrorMessage="1" errorTitle="Invalid count" error="Value must be between 0 and the current implemented total." sqref="S167" xr:uid="{00000000-0002-0000-0100-000071000000}">
      <formula1>0</formula1>
      <formula2>C82</formula2>
    </dataValidation>
    <dataValidation type="whole" allowBlank="1" showErrorMessage="1" errorTitle="Invalid count" error="Value must be between 0 and the current implemented total." sqref="U167" xr:uid="{00000000-0002-0000-0100-000072000000}">
      <formula1>0</formula1>
      <formula2>C83</formula2>
    </dataValidation>
    <dataValidation type="whole" allowBlank="1" showErrorMessage="1" errorTitle="Invalid count" error="Value must be between 0 and the current implemented total." sqref="W167" xr:uid="{00000000-0002-0000-0100-000073000000}">
      <formula1>0</formula1>
      <formula2>C84</formula2>
    </dataValidation>
    <dataValidation type="whole" allowBlank="1" showErrorMessage="1" errorTitle="Invalid overall count" error="Overall count must be between 0 and the current implemented total." sqref="Q168" xr:uid="{00000000-0002-0000-0100-000074000000}">
      <formula1>0</formula1>
      <formula2>C16</formula2>
    </dataValidation>
    <dataValidation type="whole" allowBlank="1" showErrorMessage="1" errorTitle="Invalid count" error="Value must be between 0 and the current implemented total." sqref="S168" xr:uid="{00000000-0002-0000-0100-000075000000}">
      <formula1>0</formula1>
      <formula2>C82</formula2>
    </dataValidation>
    <dataValidation type="whole" allowBlank="1" showErrorMessage="1" errorTitle="Invalid count" error="Value must be between 0 and the current implemented total." sqref="U168" xr:uid="{00000000-0002-0000-0100-000076000000}">
      <formula1>0</formula1>
      <formula2>C83</formula2>
    </dataValidation>
    <dataValidation type="whole" allowBlank="1" showErrorMessage="1" errorTitle="Invalid count" error="Value must be between 0 and the current implemented total." sqref="W168" xr:uid="{00000000-0002-0000-0100-000077000000}">
      <formula1>0</formula1>
      <formula2>C84</formula2>
    </dataValidation>
    <dataValidation type="whole" allowBlank="1" showErrorMessage="1" errorTitle="Invalid Asset Count" error="Value must be between 0 and the Total Asset Numbers above." sqref="Q181" xr:uid="{00000000-0002-0000-0100-000078000000}">
      <formula1>0</formula1>
      <formula2>$P177</formula2>
    </dataValidation>
    <dataValidation type="whole" allowBlank="1" showErrorMessage="1" errorTitle="Invalid Asset Count" error="Value must be between 0 and the Total Asset Numbers above." sqref="Q182" xr:uid="{00000000-0002-0000-0100-000079000000}">
      <formula1>0</formula1>
      <formula2>$P177</formula2>
    </dataValidation>
    <dataValidation type="whole" allowBlank="1" showErrorMessage="1" errorTitle="Invalid Asset Count" error="Value must be between 0 and the Total Asset Numbers above." sqref="Q183" xr:uid="{00000000-0002-0000-0100-00007A000000}">
      <formula1>0</formula1>
      <formula2>$P177</formula2>
    </dataValidation>
    <dataValidation type="whole" allowBlank="1" showErrorMessage="1" errorTitle="Invalid Asset Count" error="Value must be between 0 and the Total Asset Numbers above." sqref="Q184" xr:uid="{00000000-0002-0000-0100-00007B000000}">
      <formula1>0</formula1>
      <formula2>$P177</formula2>
    </dataValidation>
    <dataValidation type="whole" allowBlank="1" showErrorMessage="1" errorTitle="Invalid Asset Count" error="Value must be between 0 and the Total Asset Numbers above." sqref="Q185" xr:uid="{00000000-0002-0000-0100-00007C000000}">
      <formula1>0</formula1>
      <formula2>$P177</formula2>
    </dataValidation>
    <dataValidation type="whole" allowBlank="1" showErrorMessage="1" errorTitle="Invalid Asset Count" error="Value must be between 0 and the Total Asset Numbers above." sqref="Q186" xr:uid="{00000000-0002-0000-0100-00007D000000}">
      <formula1>0</formula1>
      <formula2>$P177</formula2>
    </dataValidation>
    <dataValidation type="whole" allowBlank="1" showErrorMessage="1" errorTitle="Invalid Asset Count" error="Value must be between 0 and the Total Asset Numbers above." sqref="Q187" xr:uid="{00000000-0002-0000-0100-00007E000000}">
      <formula1>0</formula1>
      <formula2>$P177</formula2>
    </dataValidation>
    <dataValidation type="whole" allowBlank="1" showErrorMessage="1" errorTitle="Invalid Asset Count" error="Value must be between 0 and the Total Asset Numbers above." sqref="Q188" xr:uid="{00000000-0002-0000-0100-00007F000000}">
      <formula1>0</formula1>
      <formula2>$P177</formula2>
    </dataValidation>
    <dataValidation type="whole" allowBlank="1" showErrorMessage="1" errorTitle="Invalid Asset Count" error="Value must be between 0 and the Total Asset Numbers above." sqref="Q189" xr:uid="{00000000-0002-0000-0100-000080000000}">
      <formula1>0</formula1>
      <formula2>$P177</formula2>
    </dataValidation>
    <dataValidation type="whole" allowBlank="1" showErrorMessage="1" errorTitle="Invalid Asset Count" error="Value must be between 0 and the Total Asset Numbers above." sqref="Q190" xr:uid="{00000000-0002-0000-0100-000081000000}">
      <formula1>0</formula1>
      <formula2>$P177</formula2>
    </dataValidation>
    <dataValidation type="whole" allowBlank="1" showErrorMessage="1" errorTitle="Invalid Asset Count" error="Value must be between 0 and the Total Asset Numbers above." sqref="Q191" xr:uid="{00000000-0002-0000-0100-000082000000}">
      <formula1>0</formula1>
      <formula2>$P177</formula2>
    </dataValidation>
    <dataValidation type="whole" allowBlank="1" showErrorMessage="1" errorTitle="Invalid Asset Count" error="Value must be between 0 and the Total Asset Numbers above." sqref="Q192" xr:uid="{00000000-0002-0000-0100-000083000000}">
      <formula1>0</formula1>
      <formula2>$P177</formula2>
    </dataValidation>
    <dataValidation type="whole" allowBlank="1" showErrorMessage="1" errorTitle="Invalid Asset Count" error="Value must be between 0 and the Total Asset Numbers above." sqref="Q193" xr:uid="{00000000-0002-0000-0100-000084000000}">
      <formula1>0</formula1>
      <formula2>$P177</formula2>
    </dataValidation>
    <dataValidation type="whole" allowBlank="1" showErrorMessage="1" errorTitle="Invalid Asset Count" error="Value must be between 0 and the Total Asset Numbers above." sqref="Q194" xr:uid="{00000000-0002-0000-0100-000085000000}">
      <formula1>0</formula1>
      <formula2>$P177</formula2>
    </dataValidation>
    <dataValidation type="whole" allowBlank="1" showErrorMessage="1" errorTitle="Invalid Asset Count" error="Value must be between 0 and the Total Asset Numbers above." sqref="Q195" xr:uid="{00000000-0002-0000-0100-000086000000}">
      <formula1>0</formula1>
      <formula2>$P177</formula2>
    </dataValidation>
    <dataValidation type="whole" allowBlank="1" showErrorMessage="1" errorTitle="Invalid Asset Count" error="Value must be between 0 and the Total Asset Numbers above." sqref="Q196" xr:uid="{00000000-0002-0000-0100-000087000000}">
      <formula1>0</formula1>
      <formula2>$P177</formula2>
    </dataValidation>
    <dataValidation type="whole" allowBlank="1" showErrorMessage="1" errorTitle="Invalid Asset Count" error="Value must be between 0 and the Total Asset Numbers above." sqref="Q197" xr:uid="{00000000-0002-0000-0100-000088000000}">
      <formula1>0</formula1>
      <formula2>$P177</formula2>
    </dataValidation>
    <dataValidation type="whole" allowBlank="1" showErrorMessage="1" errorTitle="Invalid Asset Count" error="Value must be between 0 and the Total Asset Numbers above." sqref="Q198" xr:uid="{00000000-0002-0000-0100-000089000000}">
      <formula1>0</formula1>
      <formula2>$P177</formula2>
    </dataValidation>
    <dataValidation type="whole" allowBlank="1" showErrorMessage="1" errorTitle="Invalid Asset Count" error="Value must be between 0 and the Total Asset Numbers above." sqref="Q199" xr:uid="{00000000-0002-0000-0100-00008A000000}">
      <formula1>0</formula1>
      <formula2>$P177</formula2>
    </dataValidation>
    <dataValidation type="whole" allowBlank="1" showErrorMessage="1" errorTitle="Invalid Asset Count" error="Value must be between 0 and the Total Asset Numbers above." sqref="Q200" xr:uid="{00000000-0002-0000-0100-00008B000000}">
      <formula1>0</formula1>
      <formula2>$P177</formula2>
    </dataValidation>
  </dataValidations>
  <hyperlinks>
    <hyperlink ref="B204" r:id="rId1" xr:uid="{00000000-0004-0000-0100-000000000000}"/>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Q24"/>
  <sheetViews>
    <sheetView workbookViewId="0">
      <pane xSplit="9" ySplit="1" topLeftCell="J2" activePane="bottomRight" state="frozen"/>
      <selection pane="topRight" activeCell="J1" sqref="J1"/>
      <selection pane="bottomLeft" activeCell="A2" sqref="A2"/>
      <selection pane="bottomRight"/>
    </sheetView>
  </sheetViews>
  <sheetFormatPr defaultRowHeight="14.5" outlineLevelCol="1" x14ac:dyDescent="0.35"/>
  <cols>
    <col min="1" max="1" width="35" customWidth="1" outlineLevel="1"/>
    <col min="2" max="2" width="10" customWidth="1"/>
    <col min="3" max="3" width="60" customWidth="1"/>
    <col min="4" max="4" width="12" customWidth="1" outlineLevel="1"/>
    <col min="5" max="5" width="10" customWidth="1" outlineLevel="1"/>
    <col min="6" max="6" width="12" customWidth="1" outlineLevel="1"/>
    <col min="7" max="7" width="13" customWidth="1" outlineLevel="1"/>
    <col min="8" max="8" width="10" customWidth="1" outlineLevel="1"/>
    <col min="9" max="9" width="15" customWidth="1"/>
    <col min="10" max="10" width="40" customWidth="1"/>
    <col min="11" max="12" width="50" customWidth="1"/>
    <col min="13" max="14" width="50" hidden="1" customWidth="1" outlineLevel="1" collapsed="1"/>
    <col min="15" max="15" width="30" hidden="1" customWidth="1" outlineLevel="1" collapsed="1"/>
    <col min="16" max="16" width="20" hidden="1" customWidth="1" outlineLevel="1" collapsed="1"/>
    <col min="17" max="17" width="12" customWidth="1"/>
  </cols>
  <sheetData>
    <row r="1" spans="1:17" ht="25" customHeight="1" x14ac:dyDescent="0.35">
      <c r="A1" s="15" t="s">
        <v>0</v>
      </c>
      <c r="B1" s="16" t="s">
        <v>1</v>
      </c>
      <c r="C1" s="16" t="s">
        <v>2</v>
      </c>
      <c r="D1" s="16" t="s">
        <v>3</v>
      </c>
      <c r="E1" s="16" t="s">
        <v>4</v>
      </c>
      <c r="F1" s="16" t="s">
        <v>5</v>
      </c>
      <c r="G1" s="16" t="s">
        <v>6</v>
      </c>
      <c r="H1" s="16" t="s">
        <v>7</v>
      </c>
      <c r="I1" s="16" t="s">
        <v>8</v>
      </c>
      <c r="J1" s="16" t="s">
        <v>9</v>
      </c>
      <c r="K1" s="16" t="s">
        <v>10</v>
      </c>
      <c r="L1" s="16" t="s">
        <v>11</v>
      </c>
      <c r="M1" s="16" t="s">
        <v>12</v>
      </c>
      <c r="N1" s="16" t="s">
        <v>13</v>
      </c>
      <c r="O1" s="16" t="s">
        <v>14</v>
      </c>
      <c r="P1" s="16" t="s">
        <v>15</v>
      </c>
      <c r="Q1" s="17" t="s">
        <v>16</v>
      </c>
    </row>
    <row r="2" spans="1:17" ht="60" customHeight="1" x14ac:dyDescent="0.35">
      <c r="A2" s="11" t="s">
        <v>17</v>
      </c>
      <c r="B2" s="2" t="s">
        <v>18</v>
      </c>
      <c r="C2" s="1" t="s">
        <v>19</v>
      </c>
      <c r="D2" s="3" t="s">
        <v>20</v>
      </c>
      <c r="E2" s="3" t="s">
        <v>21</v>
      </c>
      <c r="F2" s="4" t="s">
        <v>22</v>
      </c>
      <c r="G2" s="4" t="s">
        <v>23</v>
      </c>
      <c r="H2" s="4" t="s">
        <v>24</v>
      </c>
      <c r="I2" s="4" t="s">
        <v>25</v>
      </c>
      <c r="J2" s="5" t="s">
        <v>25</v>
      </c>
      <c r="K2" s="5" t="s">
        <v>26</v>
      </c>
      <c r="L2" s="5" t="s">
        <v>27</v>
      </c>
      <c r="M2" s="5"/>
      <c r="N2" s="5" t="s">
        <v>28</v>
      </c>
      <c r="O2" s="5"/>
      <c r="P2" s="4" t="str">
        <f t="shared" ref="P2:P20" si="0">IF(OR(I2="Implemented",I2="Compensated"),"Resolved",IF(OR(I2="Risk Accepted",I2="N/A"),"Excluded",IF(I2="Testing","Testing","Outstanding")))</f>
        <v>Outstanding</v>
      </c>
      <c r="Q2" s="13" t="s">
        <v>25</v>
      </c>
    </row>
    <row r="3" spans="1:17" ht="60" customHeight="1" x14ac:dyDescent="0.35">
      <c r="A3" s="11" t="s">
        <v>17</v>
      </c>
      <c r="B3" s="2" t="s">
        <v>29</v>
      </c>
      <c r="C3" s="1" t="s">
        <v>30</v>
      </c>
      <c r="D3" s="3" t="s">
        <v>31</v>
      </c>
      <c r="E3" s="3" t="s">
        <v>21</v>
      </c>
      <c r="F3" s="4" t="s">
        <v>22</v>
      </c>
      <c r="G3" s="4" t="s">
        <v>23</v>
      </c>
      <c r="H3" s="4" t="s">
        <v>24</v>
      </c>
      <c r="I3" s="4" t="s">
        <v>25</v>
      </c>
      <c r="J3" s="5" t="s">
        <v>25</v>
      </c>
      <c r="K3" s="5" t="s">
        <v>32</v>
      </c>
      <c r="L3" s="5" t="s">
        <v>33</v>
      </c>
      <c r="M3" s="5"/>
      <c r="N3" s="5" t="s">
        <v>34</v>
      </c>
      <c r="O3" s="5"/>
      <c r="P3" s="4" t="str">
        <f t="shared" si="0"/>
        <v>Outstanding</v>
      </c>
      <c r="Q3" s="13" t="s">
        <v>25</v>
      </c>
    </row>
    <row r="4" spans="1:17" ht="60" customHeight="1" x14ac:dyDescent="0.35">
      <c r="A4" s="11" t="s">
        <v>17</v>
      </c>
      <c r="B4" s="2" t="s">
        <v>35</v>
      </c>
      <c r="C4" s="1" t="s">
        <v>36</v>
      </c>
      <c r="D4" s="3" t="s">
        <v>20</v>
      </c>
      <c r="E4" s="3" t="s">
        <v>21</v>
      </c>
      <c r="F4" s="4" t="s">
        <v>22</v>
      </c>
      <c r="G4" s="4" t="s">
        <v>23</v>
      </c>
      <c r="H4" s="4" t="s">
        <v>24</v>
      </c>
      <c r="I4" s="4" t="s">
        <v>25</v>
      </c>
      <c r="J4" s="5" t="s">
        <v>25</v>
      </c>
      <c r="K4" s="5" t="s">
        <v>37</v>
      </c>
      <c r="L4" s="5" t="s">
        <v>38</v>
      </c>
      <c r="M4" s="5"/>
      <c r="N4" s="5" t="s">
        <v>39</v>
      </c>
      <c r="O4" s="5"/>
      <c r="P4" s="4" t="str">
        <f t="shared" si="0"/>
        <v>Outstanding</v>
      </c>
      <c r="Q4" s="13" t="s">
        <v>25</v>
      </c>
    </row>
    <row r="5" spans="1:17" ht="60" customHeight="1" x14ac:dyDescent="0.35">
      <c r="A5" s="11" t="s">
        <v>40</v>
      </c>
      <c r="B5" s="2" t="s">
        <v>41</v>
      </c>
      <c r="C5" s="1" t="s">
        <v>42</v>
      </c>
      <c r="D5" s="3" t="s">
        <v>31</v>
      </c>
      <c r="E5" s="3" t="s">
        <v>21</v>
      </c>
      <c r="F5" s="4" t="s">
        <v>22</v>
      </c>
      <c r="G5" s="4" t="s">
        <v>23</v>
      </c>
      <c r="H5" s="4" t="s">
        <v>24</v>
      </c>
      <c r="I5" s="4" t="s">
        <v>25</v>
      </c>
      <c r="J5" s="5" t="s">
        <v>25</v>
      </c>
      <c r="K5" s="5" t="s">
        <v>43</v>
      </c>
      <c r="L5" s="5" t="s">
        <v>44</v>
      </c>
      <c r="M5" s="5"/>
      <c r="N5" s="5" t="s">
        <v>45</v>
      </c>
      <c r="O5" s="5"/>
      <c r="P5" s="4" t="str">
        <f t="shared" si="0"/>
        <v>Outstanding</v>
      </c>
      <c r="Q5" s="13" t="s">
        <v>25</v>
      </c>
    </row>
    <row r="6" spans="1:17" ht="60" customHeight="1" x14ac:dyDescent="0.35">
      <c r="A6" s="11" t="s">
        <v>46</v>
      </c>
      <c r="B6" s="2" t="s">
        <v>47</v>
      </c>
      <c r="C6" s="1" t="s">
        <v>48</v>
      </c>
      <c r="D6" s="3" t="s">
        <v>20</v>
      </c>
      <c r="E6" s="3" t="s">
        <v>21</v>
      </c>
      <c r="F6" s="4" t="s">
        <v>22</v>
      </c>
      <c r="G6" s="4" t="s">
        <v>23</v>
      </c>
      <c r="H6" s="4" t="s">
        <v>24</v>
      </c>
      <c r="I6" s="4" t="s">
        <v>25</v>
      </c>
      <c r="J6" s="5" t="s">
        <v>25</v>
      </c>
      <c r="K6" s="5" t="s">
        <v>49</v>
      </c>
      <c r="L6" s="5" t="s">
        <v>50</v>
      </c>
      <c r="M6" s="5"/>
      <c r="N6" s="5" t="s">
        <v>51</v>
      </c>
      <c r="O6" s="5"/>
      <c r="P6" s="4" t="str">
        <f t="shared" si="0"/>
        <v>Outstanding</v>
      </c>
      <c r="Q6" s="13" t="s">
        <v>25</v>
      </c>
    </row>
    <row r="7" spans="1:17" ht="60" customHeight="1" x14ac:dyDescent="0.35">
      <c r="A7" s="11" t="s">
        <v>46</v>
      </c>
      <c r="B7" s="2" t="s">
        <v>52</v>
      </c>
      <c r="C7" s="1" t="s">
        <v>53</v>
      </c>
      <c r="D7" s="3" t="s">
        <v>31</v>
      </c>
      <c r="E7" s="3" t="s">
        <v>21</v>
      </c>
      <c r="F7" s="4" t="s">
        <v>22</v>
      </c>
      <c r="G7" s="4" t="s">
        <v>23</v>
      </c>
      <c r="H7" s="4" t="s">
        <v>24</v>
      </c>
      <c r="I7" s="4" t="s">
        <v>25</v>
      </c>
      <c r="J7" s="5" t="s">
        <v>25</v>
      </c>
      <c r="K7" s="5" t="s">
        <v>54</v>
      </c>
      <c r="L7" s="5" t="s">
        <v>55</v>
      </c>
      <c r="M7" s="5"/>
      <c r="N7" s="5" t="s">
        <v>56</v>
      </c>
      <c r="O7" s="5"/>
      <c r="P7" s="4" t="str">
        <f t="shared" si="0"/>
        <v>Outstanding</v>
      </c>
      <c r="Q7" s="13" t="s">
        <v>25</v>
      </c>
    </row>
    <row r="8" spans="1:17" ht="60" customHeight="1" x14ac:dyDescent="0.35">
      <c r="A8" s="11" t="s">
        <v>57</v>
      </c>
      <c r="B8" s="2" t="s">
        <v>58</v>
      </c>
      <c r="C8" s="1" t="s">
        <v>59</v>
      </c>
      <c r="D8" s="3" t="s">
        <v>20</v>
      </c>
      <c r="E8" s="3" t="s">
        <v>21</v>
      </c>
      <c r="F8" s="4" t="s">
        <v>22</v>
      </c>
      <c r="G8" s="4" t="s">
        <v>23</v>
      </c>
      <c r="H8" s="4" t="s">
        <v>24</v>
      </c>
      <c r="I8" s="4" t="s">
        <v>25</v>
      </c>
      <c r="J8" s="5" t="s">
        <v>25</v>
      </c>
      <c r="K8" s="5"/>
      <c r="L8" s="5" t="s">
        <v>60</v>
      </c>
      <c r="M8" s="5"/>
      <c r="N8" s="5" t="s">
        <v>61</v>
      </c>
      <c r="O8" s="5"/>
      <c r="P8" s="4" t="str">
        <f t="shared" si="0"/>
        <v>Outstanding</v>
      </c>
      <c r="Q8" s="13" t="s">
        <v>25</v>
      </c>
    </row>
    <row r="9" spans="1:17" ht="60" customHeight="1" x14ac:dyDescent="0.35">
      <c r="A9" s="11" t="s">
        <v>62</v>
      </c>
      <c r="B9" s="2" t="s">
        <v>63</v>
      </c>
      <c r="C9" s="1" t="s">
        <v>64</v>
      </c>
      <c r="D9" s="3" t="s">
        <v>31</v>
      </c>
      <c r="E9" s="3" t="s">
        <v>21</v>
      </c>
      <c r="F9" s="4" t="s">
        <v>22</v>
      </c>
      <c r="G9" s="4" t="s">
        <v>23</v>
      </c>
      <c r="H9" s="4" t="s">
        <v>24</v>
      </c>
      <c r="I9" s="4" t="s">
        <v>25</v>
      </c>
      <c r="J9" s="5" t="s">
        <v>25</v>
      </c>
      <c r="K9" s="5" t="s">
        <v>65</v>
      </c>
      <c r="L9" s="5" t="s">
        <v>66</v>
      </c>
      <c r="M9" s="5"/>
      <c r="N9" s="5" t="s">
        <v>67</v>
      </c>
      <c r="O9" s="5"/>
      <c r="P9" s="4" t="str">
        <f t="shared" si="0"/>
        <v>Outstanding</v>
      </c>
      <c r="Q9" s="13" t="s">
        <v>25</v>
      </c>
    </row>
    <row r="10" spans="1:17" ht="60" customHeight="1" x14ac:dyDescent="0.35">
      <c r="A10" s="11" t="s">
        <v>62</v>
      </c>
      <c r="B10" s="2" t="s">
        <v>68</v>
      </c>
      <c r="C10" s="1" t="s">
        <v>69</v>
      </c>
      <c r="D10" s="3" t="s">
        <v>31</v>
      </c>
      <c r="E10" s="3" t="s">
        <v>21</v>
      </c>
      <c r="F10" s="4" t="s">
        <v>22</v>
      </c>
      <c r="G10" s="4" t="s">
        <v>23</v>
      </c>
      <c r="H10" s="4" t="s">
        <v>24</v>
      </c>
      <c r="I10" s="4" t="s">
        <v>25</v>
      </c>
      <c r="J10" s="5" t="s">
        <v>25</v>
      </c>
      <c r="K10" s="5" t="s">
        <v>70</v>
      </c>
      <c r="L10" s="5" t="s">
        <v>71</v>
      </c>
      <c r="M10" s="5"/>
      <c r="N10" s="5" t="s">
        <v>72</v>
      </c>
      <c r="O10" s="5"/>
      <c r="P10" s="4" t="str">
        <f t="shared" si="0"/>
        <v>Outstanding</v>
      </c>
      <c r="Q10" s="13" t="s">
        <v>25</v>
      </c>
    </row>
    <row r="11" spans="1:17" ht="60" customHeight="1" x14ac:dyDescent="0.35">
      <c r="A11" s="11" t="s">
        <v>73</v>
      </c>
      <c r="B11" s="2" t="s">
        <v>74</v>
      </c>
      <c r="C11" s="1" t="s">
        <v>75</v>
      </c>
      <c r="D11" s="3" t="s">
        <v>31</v>
      </c>
      <c r="E11" s="3" t="s">
        <v>21</v>
      </c>
      <c r="F11" s="4" t="s">
        <v>22</v>
      </c>
      <c r="G11" s="4" t="s">
        <v>23</v>
      </c>
      <c r="H11" s="4" t="s">
        <v>24</v>
      </c>
      <c r="I11" s="4" t="s">
        <v>25</v>
      </c>
      <c r="J11" s="5" t="s">
        <v>25</v>
      </c>
      <c r="K11" s="5" t="s">
        <v>76</v>
      </c>
      <c r="L11" s="5" t="s">
        <v>77</v>
      </c>
      <c r="M11" s="5"/>
      <c r="N11" s="5" t="s">
        <v>78</v>
      </c>
      <c r="O11" s="5"/>
      <c r="P11" s="4" t="str">
        <f t="shared" si="0"/>
        <v>Outstanding</v>
      </c>
      <c r="Q11" s="13" t="s">
        <v>25</v>
      </c>
    </row>
    <row r="12" spans="1:17" ht="60" customHeight="1" x14ac:dyDescent="0.35">
      <c r="A12" s="11" t="s">
        <v>73</v>
      </c>
      <c r="B12" s="2" t="s">
        <v>79</v>
      </c>
      <c r="C12" s="1" t="s">
        <v>80</v>
      </c>
      <c r="D12" s="3" t="s">
        <v>31</v>
      </c>
      <c r="E12" s="3" t="s">
        <v>21</v>
      </c>
      <c r="F12" s="4" t="s">
        <v>22</v>
      </c>
      <c r="G12" s="4" t="s">
        <v>23</v>
      </c>
      <c r="H12" s="4" t="s">
        <v>24</v>
      </c>
      <c r="I12" s="4" t="s">
        <v>25</v>
      </c>
      <c r="J12" s="5" t="s">
        <v>25</v>
      </c>
      <c r="K12" s="5" t="s">
        <v>81</v>
      </c>
      <c r="L12" s="5" t="s">
        <v>77</v>
      </c>
      <c r="M12" s="5"/>
      <c r="N12" s="5" t="s">
        <v>82</v>
      </c>
      <c r="O12" s="5"/>
      <c r="P12" s="4" t="str">
        <f t="shared" si="0"/>
        <v>Outstanding</v>
      </c>
      <c r="Q12" s="13" t="s">
        <v>25</v>
      </c>
    </row>
    <row r="13" spans="1:17" ht="60" customHeight="1" x14ac:dyDescent="0.35">
      <c r="A13" s="11" t="s">
        <v>73</v>
      </c>
      <c r="B13" s="2" t="s">
        <v>83</v>
      </c>
      <c r="C13" s="1" t="s">
        <v>84</v>
      </c>
      <c r="D13" s="3" t="s">
        <v>31</v>
      </c>
      <c r="E13" s="3" t="s">
        <v>21</v>
      </c>
      <c r="F13" s="4" t="s">
        <v>22</v>
      </c>
      <c r="G13" s="4" t="s">
        <v>23</v>
      </c>
      <c r="H13" s="4" t="s">
        <v>24</v>
      </c>
      <c r="I13" s="4" t="s">
        <v>25</v>
      </c>
      <c r="J13" s="5" t="s">
        <v>25</v>
      </c>
      <c r="K13" s="5" t="s">
        <v>85</v>
      </c>
      <c r="L13" s="5" t="s">
        <v>86</v>
      </c>
      <c r="M13" s="5"/>
      <c r="N13" s="5" t="s">
        <v>87</v>
      </c>
      <c r="O13" s="5"/>
      <c r="P13" s="4" t="str">
        <f t="shared" si="0"/>
        <v>Outstanding</v>
      </c>
      <c r="Q13" s="13" t="s">
        <v>25</v>
      </c>
    </row>
    <row r="14" spans="1:17" ht="60" customHeight="1" x14ac:dyDescent="0.35">
      <c r="A14" s="11" t="s">
        <v>88</v>
      </c>
      <c r="B14" s="2" t="s">
        <v>89</v>
      </c>
      <c r="C14" s="1" t="s">
        <v>90</v>
      </c>
      <c r="D14" s="3" t="s">
        <v>31</v>
      </c>
      <c r="E14" s="3" t="s">
        <v>21</v>
      </c>
      <c r="F14" s="4" t="s">
        <v>22</v>
      </c>
      <c r="G14" s="4" t="s">
        <v>23</v>
      </c>
      <c r="H14" s="4" t="s">
        <v>24</v>
      </c>
      <c r="I14" s="4" t="s">
        <v>25</v>
      </c>
      <c r="J14" s="5" t="s">
        <v>25</v>
      </c>
      <c r="K14" s="5" t="s">
        <v>91</v>
      </c>
      <c r="L14" s="5" t="s">
        <v>92</v>
      </c>
      <c r="M14" s="5"/>
      <c r="N14" s="5" t="s">
        <v>93</v>
      </c>
      <c r="O14" s="5"/>
      <c r="P14" s="4" t="str">
        <f t="shared" si="0"/>
        <v>Outstanding</v>
      </c>
      <c r="Q14" s="13" t="s">
        <v>25</v>
      </c>
    </row>
    <row r="15" spans="1:17" ht="60" customHeight="1" x14ac:dyDescent="0.35">
      <c r="A15" s="11" t="s">
        <v>88</v>
      </c>
      <c r="B15" s="2" t="s">
        <v>94</v>
      </c>
      <c r="C15" s="1" t="s">
        <v>95</v>
      </c>
      <c r="D15" s="3" t="s">
        <v>31</v>
      </c>
      <c r="E15" s="3" t="s">
        <v>21</v>
      </c>
      <c r="F15" s="4" t="s">
        <v>22</v>
      </c>
      <c r="G15" s="4" t="s">
        <v>23</v>
      </c>
      <c r="H15" s="4" t="s">
        <v>24</v>
      </c>
      <c r="I15" s="4" t="s">
        <v>25</v>
      </c>
      <c r="J15" s="5" t="s">
        <v>25</v>
      </c>
      <c r="K15" s="5" t="s">
        <v>96</v>
      </c>
      <c r="L15" s="5" t="s">
        <v>97</v>
      </c>
      <c r="M15" s="5"/>
      <c r="N15" s="5" t="s">
        <v>98</v>
      </c>
      <c r="O15" s="5"/>
      <c r="P15" s="4" t="str">
        <f t="shared" si="0"/>
        <v>Outstanding</v>
      </c>
      <c r="Q15" s="13" t="s">
        <v>25</v>
      </c>
    </row>
    <row r="16" spans="1:17" ht="60" customHeight="1" x14ac:dyDescent="0.35">
      <c r="A16" s="11" t="s">
        <v>99</v>
      </c>
      <c r="B16" s="2" t="s">
        <v>100</v>
      </c>
      <c r="C16" s="1" t="s">
        <v>101</v>
      </c>
      <c r="D16" s="3" t="s">
        <v>20</v>
      </c>
      <c r="E16" s="3" t="s">
        <v>21</v>
      </c>
      <c r="F16" s="4" t="s">
        <v>22</v>
      </c>
      <c r="G16" s="4" t="s">
        <v>23</v>
      </c>
      <c r="H16" s="4" t="s">
        <v>24</v>
      </c>
      <c r="I16" s="4" t="s">
        <v>25</v>
      </c>
      <c r="J16" s="5" t="s">
        <v>25</v>
      </c>
      <c r="K16" s="5" t="s">
        <v>102</v>
      </c>
      <c r="L16" s="5" t="s">
        <v>103</v>
      </c>
      <c r="M16" s="5"/>
      <c r="N16" s="5" t="s">
        <v>104</v>
      </c>
      <c r="O16" s="5" t="s">
        <v>105</v>
      </c>
      <c r="P16" s="4" t="str">
        <f t="shared" si="0"/>
        <v>Outstanding</v>
      </c>
      <c r="Q16" s="13" t="s">
        <v>25</v>
      </c>
    </row>
    <row r="17" spans="1:17" ht="60" customHeight="1" x14ac:dyDescent="0.35">
      <c r="A17" s="11" t="s">
        <v>99</v>
      </c>
      <c r="B17" s="2" t="s">
        <v>106</v>
      </c>
      <c r="C17" s="1" t="s">
        <v>107</v>
      </c>
      <c r="D17" s="3" t="s">
        <v>20</v>
      </c>
      <c r="E17" s="3" t="s">
        <v>21</v>
      </c>
      <c r="F17" s="4" t="s">
        <v>22</v>
      </c>
      <c r="G17" s="4" t="s">
        <v>23</v>
      </c>
      <c r="H17" s="4" t="s">
        <v>24</v>
      </c>
      <c r="I17" s="4" t="s">
        <v>25</v>
      </c>
      <c r="J17" s="5" t="s">
        <v>25</v>
      </c>
      <c r="K17" s="5" t="s">
        <v>102</v>
      </c>
      <c r="L17" s="5" t="s">
        <v>108</v>
      </c>
      <c r="M17" s="5"/>
      <c r="N17" s="5" t="s">
        <v>109</v>
      </c>
      <c r="O17" s="5"/>
      <c r="P17" s="4" t="str">
        <f t="shared" si="0"/>
        <v>Outstanding</v>
      </c>
      <c r="Q17" s="13" t="s">
        <v>25</v>
      </c>
    </row>
    <row r="18" spans="1:17" ht="60" customHeight="1" x14ac:dyDescent="0.35">
      <c r="A18" s="11" t="s">
        <v>110</v>
      </c>
      <c r="B18" s="2" t="s">
        <v>111</v>
      </c>
      <c r="C18" s="1" t="s">
        <v>112</v>
      </c>
      <c r="D18" s="3" t="s">
        <v>31</v>
      </c>
      <c r="E18" s="3" t="s">
        <v>113</v>
      </c>
      <c r="F18" s="4" t="s">
        <v>22</v>
      </c>
      <c r="G18" s="4" t="s">
        <v>23</v>
      </c>
      <c r="H18" s="4" t="s">
        <v>24</v>
      </c>
      <c r="I18" s="4" t="s">
        <v>25</v>
      </c>
      <c r="J18" s="5" t="s">
        <v>25</v>
      </c>
      <c r="K18" s="5" t="s">
        <v>114</v>
      </c>
      <c r="L18" s="5" t="s">
        <v>115</v>
      </c>
      <c r="M18" s="5"/>
      <c r="N18" s="5" t="s">
        <v>116</v>
      </c>
      <c r="O18" s="5"/>
      <c r="P18" s="4" t="str">
        <f t="shared" si="0"/>
        <v>Outstanding</v>
      </c>
      <c r="Q18" s="13" t="s">
        <v>25</v>
      </c>
    </row>
    <row r="19" spans="1:17" ht="60" customHeight="1" x14ac:dyDescent="0.35">
      <c r="A19" s="11" t="s">
        <v>110</v>
      </c>
      <c r="B19" s="2" t="s">
        <v>117</v>
      </c>
      <c r="C19" s="1" t="s">
        <v>118</v>
      </c>
      <c r="D19" s="3" t="s">
        <v>31</v>
      </c>
      <c r="E19" s="3" t="s">
        <v>113</v>
      </c>
      <c r="F19" s="4" t="s">
        <v>22</v>
      </c>
      <c r="G19" s="4" t="s">
        <v>23</v>
      </c>
      <c r="H19" s="4" t="s">
        <v>24</v>
      </c>
      <c r="I19" s="4" t="s">
        <v>25</v>
      </c>
      <c r="J19" s="5" t="s">
        <v>25</v>
      </c>
      <c r="K19" s="5" t="s">
        <v>119</v>
      </c>
      <c r="L19" s="5" t="s">
        <v>120</v>
      </c>
      <c r="M19" s="5"/>
      <c r="N19" s="5" t="s">
        <v>121</v>
      </c>
      <c r="O19" s="5"/>
      <c r="P19" s="4" t="str">
        <f t="shared" si="0"/>
        <v>Outstanding</v>
      </c>
      <c r="Q19" s="13" t="s">
        <v>25</v>
      </c>
    </row>
    <row r="20" spans="1:17" ht="60" customHeight="1" x14ac:dyDescent="0.35">
      <c r="A20" s="12" t="s">
        <v>122</v>
      </c>
      <c r="B20" s="6" t="s">
        <v>123</v>
      </c>
      <c r="C20" s="7" t="s">
        <v>124</v>
      </c>
      <c r="D20" s="8" t="s">
        <v>31</v>
      </c>
      <c r="E20" s="8" t="s">
        <v>21</v>
      </c>
      <c r="F20" s="9" t="s">
        <v>22</v>
      </c>
      <c r="G20" s="9" t="s">
        <v>23</v>
      </c>
      <c r="H20" s="9" t="s">
        <v>24</v>
      </c>
      <c r="I20" s="9" t="s">
        <v>25</v>
      </c>
      <c r="J20" s="10" t="s">
        <v>25</v>
      </c>
      <c r="K20" s="10" t="s">
        <v>125</v>
      </c>
      <c r="L20" s="10" t="s">
        <v>126</v>
      </c>
      <c r="M20" s="10"/>
      <c r="N20" s="10" t="s">
        <v>127</v>
      </c>
      <c r="O20" s="10"/>
      <c r="P20" s="9" t="str">
        <f t="shared" si="0"/>
        <v>Outstanding</v>
      </c>
      <c r="Q20" s="14" t="s">
        <v>25</v>
      </c>
    </row>
    <row r="24" spans="1:17" ht="32" customHeight="1" x14ac:dyDescent="0.35">
      <c r="A24" s="106" t="s">
        <v>128</v>
      </c>
      <c r="B24" s="106"/>
      <c r="C24" s="106"/>
      <c r="D24" s="106"/>
    </row>
  </sheetData>
  <mergeCells count="1">
    <mergeCell ref="A24:D24"/>
  </mergeCells>
  <conditionalFormatting sqref="F2:F20">
    <cfRule type="cellIs" dxfId="28" priority="1" operator="equal">
      <formula>"Must"</formula>
    </cfRule>
    <cfRule type="cellIs" dxfId="27" priority="2" operator="equal">
      <formula>"Should"</formula>
    </cfRule>
    <cfRule type="cellIs" dxfId="26" priority="3" operator="equal">
      <formula>"Could"</formula>
    </cfRule>
    <cfRule type="cellIs" dxfId="25" priority="4" operator="equal">
      <formula>"Won't"</formula>
    </cfRule>
  </conditionalFormatting>
  <conditionalFormatting sqref="G2:G20">
    <cfRule type="cellIs" dxfId="24" priority="5" operator="equal">
      <formula>"Low"</formula>
    </cfRule>
    <cfRule type="cellIs" dxfId="23" priority="6" operator="equal">
      <formula>"Medium"</formula>
    </cfRule>
    <cfRule type="cellIs" dxfId="22" priority="7" operator="equal">
      <formula>"High"</formula>
    </cfRule>
  </conditionalFormatting>
  <conditionalFormatting sqref="I2:I20">
    <cfRule type="cellIs" dxfId="21" priority="8" operator="equal">
      <formula>"Implemented"</formula>
    </cfRule>
    <cfRule type="cellIs" dxfId="20" priority="9" operator="equal">
      <formula>"Compensated"</formula>
    </cfRule>
    <cfRule type="cellIs" dxfId="19" priority="10" operator="equal">
      <formula>"Testing"</formula>
    </cfRule>
    <cfRule type="cellIs" dxfId="18" priority="11" operator="equal">
      <formula>"Failed"</formula>
    </cfRule>
    <cfRule type="cellIs" dxfId="17" priority="12" operator="equal">
      <formula>"Risk Accepted"</formula>
    </cfRule>
    <cfRule type="cellIs" dxfId="16" priority="13" operator="equal">
      <formula>"N/A"</formula>
    </cfRule>
  </conditionalFormatting>
  <dataValidations count="4">
    <dataValidation type="list" showErrorMessage="1" errorTitle="Invalid Value" error="Please select a value from the list: Must, Should, Could, Won't, Unassigned." sqref="F2:F20" xr:uid="{00000000-0002-0000-0200-000000000000}">
      <formula1>"Must,Should,Could,Won't,Unassigned"</formula1>
    </dataValidation>
    <dataValidation type="list" showErrorMessage="1" errorTitle="Invalid Value" error="Please select a value from the list: Low, Medium, High, Unassessed." sqref="G2:G20" xr:uid="{00000000-0002-0000-0200-000001000000}">
      <formula1>"Low,Medium,High,Unassessed"</formula1>
    </dataValidation>
    <dataValidation type="list" showErrorMessage="1" errorTitle="Invalid Value" error="Please select a value from the list: Phase1, Phase2, Phase3, Phase4, Phase5, Pending." sqref="H2:H20" xr:uid="{00000000-0002-0000-0200-000002000000}">
      <formula1>"Phase1,Phase2,Phase3,Phase4,Phase5,Pending"</formula1>
    </dataValidation>
    <dataValidation type="list" allowBlank="1" showErrorMessage="1" errorTitle="Invalid Value" error="Please select a value from the list: Implemented, Testing, Failed, Compensated, Risk Accepted, N/A." sqref="I2:I20" xr:uid="{00000000-0002-0000-0200-000003000000}">
      <formula1>"Implemented,Testing,Failed,Compensated,Risk Accepted,N/A"</formula1>
    </dataValidation>
  </dataValidations>
  <hyperlinks>
    <hyperlink ref="A24" r:id="rId1" xr:uid="{00000000-0004-0000-0200-000000000000}"/>
  </hyperlinks>
  <pageMargins left="0.7" right="0.7" top="0.75" bottom="0.75" header="0.3" footer="0.3"/>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T1000"/>
  <sheetViews>
    <sheetView showGridLines="0" workbookViewId="0">
      <pane xSplit="7" ySplit="4" topLeftCell="H5" activePane="bottomRight" state="frozen"/>
      <selection pane="topRight" activeCell="H1" sqref="H1"/>
      <selection pane="bottomLeft" activeCell="A5" sqref="A5"/>
      <selection pane="bottomRight"/>
    </sheetView>
  </sheetViews>
  <sheetFormatPr defaultColWidth="9.1796875" defaultRowHeight="14.5" x14ac:dyDescent="0.35"/>
  <cols>
    <col min="1" max="1" width="2" style="18" customWidth="1"/>
    <col min="2" max="2" width="10" style="18" customWidth="1"/>
    <col min="3" max="3" width="30" style="18" customWidth="1"/>
    <col min="4" max="6" width="12" style="18" customWidth="1"/>
    <col min="7" max="7" width="40" style="18" customWidth="1"/>
    <col min="8" max="9" width="15" style="18" customWidth="1"/>
    <col min="10" max="11" width="30" style="18" customWidth="1"/>
    <col min="12" max="12" width="13" style="18" customWidth="1"/>
    <col min="13" max="13" width="20" style="18" customWidth="1"/>
    <col min="14" max="14" width="40" style="18" customWidth="1"/>
    <col min="15" max="15" width="25" style="18" customWidth="1"/>
    <col min="16" max="16" width="20" style="18" customWidth="1"/>
    <col min="17" max="17" width="15" style="18" customWidth="1"/>
    <col min="18" max="18" width="40" style="18" customWidth="1"/>
    <col min="19" max="19" width="16" style="18" customWidth="1"/>
    <col min="20" max="20" width="40" style="18" customWidth="1"/>
    <col min="21" max="21" width="9.1796875" style="18" customWidth="1"/>
    <col min="22" max="16384" width="9.1796875" style="18"/>
  </cols>
  <sheetData>
    <row r="1" spans="2:20" ht="5" customHeight="1" x14ac:dyDescent="0.35"/>
    <row r="2" spans="2:20" ht="30" customHeight="1" x14ac:dyDescent="0.35">
      <c r="B2" s="123" t="s">
        <v>263</v>
      </c>
      <c r="C2" s="123" t="s">
        <v>263</v>
      </c>
      <c r="D2" s="123" t="s">
        <v>263</v>
      </c>
      <c r="E2" s="123" t="s">
        <v>263</v>
      </c>
      <c r="F2" s="123" t="s">
        <v>263</v>
      </c>
      <c r="G2" s="123" t="s">
        <v>263</v>
      </c>
      <c r="H2" s="127" t="s">
        <v>264</v>
      </c>
      <c r="I2" s="127" t="s">
        <v>264</v>
      </c>
      <c r="J2" s="127" t="s">
        <v>264</v>
      </c>
      <c r="K2" s="127" t="s">
        <v>264</v>
      </c>
      <c r="L2" s="127" t="s">
        <v>264</v>
      </c>
      <c r="M2" s="126" t="s">
        <v>265</v>
      </c>
      <c r="N2" s="126" t="s">
        <v>265</v>
      </c>
      <c r="O2" s="128" t="s">
        <v>266</v>
      </c>
      <c r="P2" s="128" t="s">
        <v>266</v>
      </c>
      <c r="Q2" s="124" t="s">
        <v>15</v>
      </c>
      <c r="R2" s="124" t="s">
        <v>15</v>
      </c>
      <c r="S2" s="124" t="s">
        <v>15</v>
      </c>
      <c r="T2" s="125" t="s">
        <v>267</v>
      </c>
    </row>
    <row r="3" spans="2:20" ht="35" customHeight="1" x14ac:dyDescent="0.35">
      <c r="B3" s="70" t="s">
        <v>268</v>
      </c>
      <c r="C3" s="70" t="s">
        <v>269</v>
      </c>
      <c r="D3" s="70" t="s">
        <v>270</v>
      </c>
      <c r="E3" s="70" t="s">
        <v>271</v>
      </c>
      <c r="F3" s="70" t="s">
        <v>272</v>
      </c>
      <c r="G3" s="70" t="s">
        <v>11</v>
      </c>
      <c r="H3" s="71" t="s">
        <v>273</v>
      </c>
      <c r="I3" s="71" t="s">
        <v>274</v>
      </c>
      <c r="J3" s="71" t="s">
        <v>275</v>
      </c>
      <c r="K3" s="71" t="s">
        <v>276</v>
      </c>
      <c r="L3" s="71" t="s">
        <v>207</v>
      </c>
      <c r="M3" s="72" t="s">
        <v>277</v>
      </c>
      <c r="N3" s="72" t="s">
        <v>278</v>
      </c>
      <c r="O3" s="73" t="s">
        <v>279</v>
      </c>
      <c r="P3" s="73" t="s">
        <v>280</v>
      </c>
      <c r="Q3" s="74" t="s">
        <v>15</v>
      </c>
      <c r="R3" s="74" t="s">
        <v>281</v>
      </c>
      <c r="S3" s="74" t="s">
        <v>282</v>
      </c>
      <c r="T3" s="75" t="s">
        <v>283</v>
      </c>
    </row>
    <row r="4" spans="2:20" ht="60" customHeight="1" x14ac:dyDescent="0.35">
      <c r="B4" s="76" t="s">
        <v>284</v>
      </c>
      <c r="C4" s="76" t="s">
        <v>285</v>
      </c>
      <c r="D4" s="76" t="s">
        <v>286</v>
      </c>
      <c r="E4" s="76" t="s">
        <v>287</v>
      </c>
      <c r="F4" s="76" t="s">
        <v>288</v>
      </c>
      <c r="G4" s="76" t="s">
        <v>289</v>
      </c>
      <c r="H4" s="76" t="s">
        <v>290</v>
      </c>
      <c r="I4" s="76" t="s">
        <v>291</v>
      </c>
      <c r="J4" s="76" t="s">
        <v>292</v>
      </c>
      <c r="K4" s="76" t="s">
        <v>293</v>
      </c>
      <c r="L4" s="76" t="s">
        <v>294</v>
      </c>
      <c r="M4" s="76" t="s">
        <v>295</v>
      </c>
      <c r="N4" s="76" t="s">
        <v>296</v>
      </c>
      <c r="O4" s="76" t="s">
        <v>297</v>
      </c>
      <c r="P4" s="76" t="s">
        <v>298</v>
      </c>
      <c r="Q4" s="76" t="s">
        <v>299</v>
      </c>
      <c r="R4" s="76" t="s">
        <v>300</v>
      </c>
      <c r="S4" s="76" t="s">
        <v>301</v>
      </c>
      <c r="T4" s="76" t="s">
        <v>302</v>
      </c>
    </row>
    <row r="5" spans="2:20" ht="60" customHeight="1" x14ac:dyDescent="0.35">
      <c r="B5" s="38" t="s">
        <v>303</v>
      </c>
      <c r="C5" s="77"/>
      <c r="D5" s="78"/>
      <c r="E5" s="78" t="s">
        <v>25</v>
      </c>
      <c r="F5" s="78" t="str">
        <f>IF(E5&lt;&gt;"", IFERROR(VLOOKUP(E5, Dashboard!$B44:$F49, 5, FALSE), ""), "")</f>
        <v/>
      </c>
      <c r="G5" s="79"/>
      <c r="H5" s="66"/>
      <c r="I5" s="66"/>
      <c r="J5" s="79"/>
      <c r="K5" s="79"/>
      <c r="L5" s="40"/>
      <c r="M5" s="40"/>
      <c r="N5" s="79"/>
      <c r="O5" s="79"/>
      <c r="P5" s="40"/>
      <c r="Q5" s="40" t="s">
        <v>25</v>
      </c>
      <c r="R5" s="79"/>
      <c r="S5" s="66"/>
      <c r="T5" s="79"/>
    </row>
    <row r="6" spans="2:20" ht="60" customHeight="1" x14ac:dyDescent="0.35">
      <c r="B6" s="38" t="s">
        <v>304</v>
      </c>
      <c r="C6" s="77"/>
      <c r="D6" s="78"/>
      <c r="E6" s="78" t="s">
        <v>25</v>
      </c>
      <c r="F6" s="78" t="str">
        <f>IF(E6&lt;&gt;"", IFERROR(VLOOKUP(E6, Dashboard!$B44:$F49, 5, FALSE), ""), "")</f>
        <v/>
      </c>
      <c r="G6" s="79"/>
      <c r="H6" s="66"/>
      <c r="I6" s="66"/>
      <c r="J6" s="79"/>
      <c r="K6" s="79"/>
      <c r="L6" s="40"/>
      <c r="M6" s="40"/>
      <c r="N6" s="79"/>
      <c r="O6" s="79"/>
      <c r="P6" s="40"/>
      <c r="Q6" s="40" t="s">
        <v>25</v>
      </c>
      <c r="R6" s="79"/>
      <c r="S6" s="66"/>
      <c r="T6" s="79"/>
    </row>
    <row r="7" spans="2:20" ht="60" customHeight="1" x14ac:dyDescent="0.35">
      <c r="B7" s="38" t="s">
        <v>305</v>
      </c>
      <c r="C7" s="77"/>
      <c r="D7" s="78"/>
      <c r="E7" s="78" t="s">
        <v>25</v>
      </c>
      <c r="F7" s="78" t="str">
        <f>IF(E7&lt;&gt;"", IFERROR(VLOOKUP(E7, Dashboard!$B44:$F49, 5, FALSE), ""), "")</f>
        <v/>
      </c>
      <c r="G7" s="79"/>
      <c r="H7" s="66"/>
      <c r="I7" s="66"/>
      <c r="J7" s="79"/>
      <c r="K7" s="79"/>
      <c r="L7" s="40"/>
      <c r="M7" s="40"/>
      <c r="N7" s="79"/>
      <c r="O7" s="79"/>
      <c r="P7" s="40"/>
      <c r="Q7" s="40" t="s">
        <v>25</v>
      </c>
      <c r="R7" s="79"/>
      <c r="S7" s="66"/>
      <c r="T7" s="79"/>
    </row>
    <row r="8" spans="2:20" ht="60" customHeight="1" x14ac:dyDescent="0.35">
      <c r="B8" s="38" t="s">
        <v>306</v>
      </c>
      <c r="C8" s="77"/>
      <c r="D8" s="78"/>
      <c r="E8" s="78" t="s">
        <v>25</v>
      </c>
      <c r="F8" s="78" t="str">
        <f>IF(E8&lt;&gt;"", IFERROR(VLOOKUP(E8, Dashboard!$B44:$F49, 5, FALSE), ""), "")</f>
        <v/>
      </c>
      <c r="G8" s="79"/>
      <c r="H8" s="66"/>
      <c r="I8" s="66"/>
      <c r="J8" s="79"/>
      <c r="K8" s="79"/>
      <c r="L8" s="40"/>
      <c r="M8" s="40"/>
      <c r="N8" s="79"/>
      <c r="O8" s="79"/>
      <c r="P8" s="40"/>
      <c r="Q8" s="40" t="s">
        <v>25</v>
      </c>
      <c r="R8" s="79"/>
      <c r="S8" s="66"/>
      <c r="T8" s="79"/>
    </row>
    <row r="9" spans="2:20" ht="60" customHeight="1" x14ac:dyDescent="0.35">
      <c r="B9" s="38" t="s">
        <v>307</v>
      </c>
      <c r="C9" s="77"/>
      <c r="D9" s="78"/>
      <c r="E9" s="78" t="s">
        <v>25</v>
      </c>
      <c r="F9" s="78" t="str">
        <f>IF(E9&lt;&gt;"", IFERROR(VLOOKUP(E9, Dashboard!$B44:$F49, 5, FALSE), ""), "")</f>
        <v/>
      </c>
      <c r="G9" s="79"/>
      <c r="H9" s="66"/>
      <c r="I9" s="66"/>
      <c r="J9" s="79"/>
      <c r="K9" s="79"/>
      <c r="L9" s="40"/>
      <c r="M9" s="40"/>
      <c r="N9" s="79"/>
      <c r="O9" s="79"/>
      <c r="P9" s="40"/>
      <c r="Q9" s="40" t="s">
        <v>25</v>
      </c>
      <c r="R9" s="79"/>
      <c r="S9" s="66"/>
      <c r="T9" s="79"/>
    </row>
    <row r="10" spans="2:20" ht="60" customHeight="1" x14ac:dyDescent="0.35">
      <c r="B10" s="38" t="s">
        <v>308</v>
      </c>
      <c r="C10" s="77"/>
      <c r="D10" s="78"/>
      <c r="E10" s="78" t="s">
        <v>25</v>
      </c>
      <c r="F10" s="78" t="str">
        <f>IF(E10&lt;&gt;"", IFERROR(VLOOKUP(E10, Dashboard!$B44:$F49, 5, FALSE), ""), "")</f>
        <v/>
      </c>
      <c r="G10" s="79"/>
      <c r="H10" s="66"/>
      <c r="I10" s="66"/>
      <c r="J10" s="79"/>
      <c r="K10" s="79"/>
      <c r="L10" s="40"/>
      <c r="M10" s="40"/>
      <c r="N10" s="79"/>
      <c r="O10" s="79"/>
      <c r="P10" s="40"/>
      <c r="Q10" s="40" t="s">
        <v>25</v>
      </c>
      <c r="R10" s="79"/>
      <c r="S10" s="66"/>
      <c r="T10" s="79"/>
    </row>
    <row r="11" spans="2:20" ht="60" customHeight="1" x14ac:dyDescent="0.35">
      <c r="B11" s="38" t="s">
        <v>309</v>
      </c>
      <c r="C11" s="77"/>
      <c r="D11" s="78"/>
      <c r="E11" s="78" t="s">
        <v>25</v>
      </c>
      <c r="F11" s="78" t="str">
        <f>IF(E11&lt;&gt;"", IFERROR(VLOOKUP(E11, Dashboard!$B44:$F49, 5, FALSE), ""), "")</f>
        <v/>
      </c>
      <c r="G11" s="79"/>
      <c r="H11" s="66"/>
      <c r="I11" s="66"/>
      <c r="J11" s="79"/>
      <c r="K11" s="79"/>
      <c r="L11" s="40"/>
      <c r="M11" s="40"/>
      <c r="N11" s="79"/>
      <c r="O11" s="79"/>
      <c r="P11" s="40"/>
      <c r="Q11" s="40" t="s">
        <v>25</v>
      </c>
      <c r="R11" s="79"/>
      <c r="S11" s="66"/>
      <c r="T11" s="79"/>
    </row>
    <row r="12" spans="2:20" ht="60" customHeight="1" x14ac:dyDescent="0.35">
      <c r="B12" s="38" t="s">
        <v>310</v>
      </c>
      <c r="C12" s="77"/>
      <c r="D12" s="78"/>
      <c r="E12" s="78" t="s">
        <v>25</v>
      </c>
      <c r="F12" s="78" t="str">
        <f>IF(E12&lt;&gt;"", IFERROR(VLOOKUP(E12, Dashboard!$B44:$F49, 5, FALSE), ""), "")</f>
        <v/>
      </c>
      <c r="G12" s="79"/>
      <c r="H12" s="66"/>
      <c r="I12" s="66"/>
      <c r="J12" s="79"/>
      <c r="K12" s="79"/>
      <c r="L12" s="40"/>
      <c r="M12" s="40"/>
      <c r="N12" s="79"/>
      <c r="O12" s="79"/>
      <c r="P12" s="40"/>
      <c r="Q12" s="40" t="s">
        <v>25</v>
      </c>
      <c r="R12" s="79"/>
      <c r="S12" s="66"/>
      <c r="T12" s="79"/>
    </row>
    <row r="13" spans="2:20" ht="60" customHeight="1" x14ac:dyDescent="0.35">
      <c r="B13" s="38" t="s">
        <v>311</v>
      </c>
      <c r="C13" s="77"/>
      <c r="D13" s="78"/>
      <c r="E13" s="78" t="s">
        <v>25</v>
      </c>
      <c r="F13" s="78" t="str">
        <f>IF(E13&lt;&gt;"", IFERROR(VLOOKUP(E13, Dashboard!$B44:$F49, 5, FALSE), ""), "")</f>
        <v/>
      </c>
      <c r="G13" s="79"/>
      <c r="H13" s="66"/>
      <c r="I13" s="66"/>
      <c r="J13" s="79"/>
      <c r="K13" s="79"/>
      <c r="L13" s="40"/>
      <c r="M13" s="40"/>
      <c r="N13" s="79"/>
      <c r="O13" s="79"/>
      <c r="P13" s="40"/>
      <c r="Q13" s="40" t="s">
        <v>25</v>
      </c>
      <c r="R13" s="79"/>
      <c r="S13" s="66"/>
      <c r="T13" s="79"/>
    </row>
    <row r="14" spans="2:20" ht="60" customHeight="1" x14ac:dyDescent="0.35">
      <c r="B14" s="38" t="s">
        <v>312</v>
      </c>
      <c r="C14" s="77"/>
      <c r="D14" s="78"/>
      <c r="E14" s="78" t="s">
        <v>25</v>
      </c>
      <c r="F14" s="78" t="str">
        <f>IF(E14&lt;&gt;"", IFERROR(VLOOKUP(E14, Dashboard!$B44:$F49, 5, FALSE), ""), "")</f>
        <v/>
      </c>
      <c r="G14" s="79"/>
      <c r="H14" s="66"/>
      <c r="I14" s="66"/>
      <c r="J14" s="79"/>
      <c r="K14" s="79"/>
      <c r="L14" s="40"/>
      <c r="M14" s="40"/>
      <c r="N14" s="79"/>
      <c r="O14" s="79"/>
      <c r="P14" s="40"/>
      <c r="Q14" s="40" t="s">
        <v>25</v>
      </c>
      <c r="R14" s="79"/>
      <c r="S14" s="66"/>
      <c r="T14" s="79"/>
    </row>
    <row r="15" spans="2:20" ht="60" customHeight="1" x14ac:dyDescent="0.35">
      <c r="B15" s="38" t="s">
        <v>313</v>
      </c>
      <c r="C15" s="77"/>
      <c r="D15" s="78"/>
      <c r="E15" s="78" t="s">
        <v>25</v>
      </c>
      <c r="F15" s="78" t="str">
        <f>IF(E15&lt;&gt;"", IFERROR(VLOOKUP(E15, Dashboard!$B44:$F49, 5, FALSE), ""), "")</f>
        <v/>
      </c>
      <c r="G15" s="79"/>
      <c r="H15" s="66"/>
      <c r="I15" s="66"/>
      <c r="J15" s="79"/>
      <c r="K15" s="79"/>
      <c r="L15" s="40"/>
      <c r="M15" s="40"/>
      <c r="N15" s="79"/>
      <c r="O15" s="79"/>
      <c r="P15" s="40"/>
      <c r="Q15" s="40" t="s">
        <v>25</v>
      </c>
      <c r="R15" s="79"/>
      <c r="S15" s="66"/>
      <c r="T15" s="79"/>
    </row>
    <row r="16" spans="2:20" ht="60" customHeight="1" x14ac:dyDescent="0.35">
      <c r="B16" s="38" t="s">
        <v>314</v>
      </c>
      <c r="C16" s="77"/>
      <c r="D16" s="78"/>
      <c r="E16" s="78" t="s">
        <v>25</v>
      </c>
      <c r="F16" s="78" t="str">
        <f>IF(E16&lt;&gt;"", IFERROR(VLOOKUP(E16, Dashboard!$B44:$F49, 5, FALSE), ""), "")</f>
        <v/>
      </c>
      <c r="G16" s="79"/>
      <c r="H16" s="66"/>
      <c r="I16" s="66"/>
      <c r="J16" s="79"/>
      <c r="K16" s="79"/>
      <c r="L16" s="40"/>
      <c r="M16" s="40"/>
      <c r="N16" s="79"/>
      <c r="O16" s="79"/>
      <c r="P16" s="40"/>
      <c r="Q16" s="40" t="s">
        <v>25</v>
      </c>
      <c r="R16" s="79"/>
      <c r="S16" s="66"/>
      <c r="T16" s="79"/>
    </row>
    <row r="17" spans="2:20" ht="60" customHeight="1" x14ac:dyDescent="0.35">
      <c r="B17" s="38" t="s">
        <v>315</v>
      </c>
      <c r="C17" s="77"/>
      <c r="D17" s="78"/>
      <c r="E17" s="78" t="s">
        <v>25</v>
      </c>
      <c r="F17" s="78" t="str">
        <f>IF(E17&lt;&gt;"", IFERROR(VLOOKUP(E17, Dashboard!$B44:$F49, 5, FALSE), ""), "")</f>
        <v/>
      </c>
      <c r="G17" s="79"/>
      <c r="H17" s="66"/>
      <c r="I17" s="66"/>
      <c r="J17" s="79"/>
      <c r="K17" s="79"/>
      <c r="L17" s="40"/>
      <c r="M17" s="40"/>
      <c r="N17" s="79"/>
      <c r="O17" s="79"/>
      <c r="P17" s="40"/>
      <c r="Q17" s="40" t="s">
        <v>25</v>
      </c>
      <c r="R17" s="79"/>
      <c r="S17" s="66"/>
      <c r="T17" s="79"/>
    </row>
    <row r="18" spans="2:20" ht="60" customHeight="1" x14ac:dyDescent="0.35">
      <c r="B18" s="38" t="s">
        <v>316</v>
      </c>
      <c r="C18" s="77"/>
      <c r="D18" s="78"/>
      <c r="E18" s="78" t="s">
        <v>25</v>
      </c>
      <c r="F18" s="78" t="str">
        <f>IF(E18&lt;&gt;"", IFERROR(VLOOKUP(E18, Dashboard!$B44:$F49, 5, FALSE), ""), "")</f>
        <v/>
      </c>
      <c r="G18" s="79"/>
      <c r="H18" s="66"/>
      <c r="I18" s="66"/>
      <c r="J18" s="79"/>
      <c r="K18" s="79"/>
      <c r="L18" s="40"/>
      <c r="M18" s="40"/>
      <c r="N18" s="79"/>
      <c r="O18" s="79"/>
      <c r="P18" s="40"/>
      <c r="Q18" s="40" t="s">
        <v>25</v>
      </c>
      <c r="R18" s="79"/>
      <c r="S18" s="66"/>
      <c r="T18" s="79"/>
    </row>
    <row r="19" spans="2:20" ht="60" customHeight="1" x14ac:dyDescent="0.35">
      <c r="B19" s="38" t="s">
        <v>317</v>
      </c>
      <c r="C19" s="77"/>
      <c r="D19" s="78"/>
      <c r="E19" s="78" t="s">
        <v>25</v>
      </c>
      <c r="F19" s="78" t="str">
        <f>IF(E19&lt;&gt;"", IFERROR(VLOOKUP(E19, Dashboard!$B44:$F49, 5, FALSE), ""), "")</f>
        <v/>
      </c>
      <c r="G19" s="79"/>
      <c r="H19" s="66"/>
      <c r="I19" s="66"/>
      <c r="J19" s="79"/>
      <c r="K19" s="79"/>
      <c r="L19" s="40"/>
      <c r="M19" s="40"/>
      <c r="N19" s="79"/>
      <c r="O19" s="79"/>
      <c r="P19" s="40"/>
      <c r="Q19" s="40" t="s">
        <v>25</v>
      </c>
      <c r="R19" s="79"/>
      <c r="S19" s="66"/>
      <c r="T19" s="79"/>
    </row>
    <row r="20" spans="2:20" ht="60" customHeight="1" x14ac:dyDescent="0.35">
      <c r="B20" s="38" t="s">
        <v>318</v>
      </c>
      <c r="C20" s="77"/>
      <c r="D20" s="78"/>
      <c r="E20" s="78" t="s">
        <v>25</v>
      </c>
      <c r="F20" s="78" t="str">
        <f>IF(E20&lt;&gt;"", IFERROR(VLOOKUP(E20, Dashboard!$B44:$F49, 5, FALSE), ""), "")</f>
        <v/>
      </c>
      <c r="G20" s="79"/>
      <c r="H20" s="66"/>
      <c r="I20" s="66"/>
      <c r="J20" s="79"/>
      <c r="K20" s="79"/>
      <c r="L20" s="40"/>
      <c r="M20" s="40"/>
      <c r="N20" s="79"/>
      <c r="O20" s="79"/>
      <c r="P20" s="40"/>
      <c r="Q20" s="40" t="s">
        <v>25</v>
      </c>
      <c r="R20" s="79"/>
      <c r="S20" s="66"/>
      <c r="T20" s="79"/>
    </row>
    <row r="21" spans="2:20" ht="60" customHeight="1" x14ac:dyDescent="0.35">
      <c r="B21" s="38" t="s">
        <v>319</v>
      </c>
      <c r="C21" s="77"/>
      <c r="D21" s="78"/>
      <c r="E21" s="78" t="s">
        <v>25</v>
      </c>
      <c r="F21" s="78" t="str">
        <f>IF(E21&lt;&gt;"", IFERROR(VLOOKUP(E21, Dashboard!$B44:$F49, 5, FALSE), ""), "")</f>
        <v/>
      </c>
      <c r="G21" s="79"/>
      <c r="H21" s="66"/>
      <c r="I21" s="66"/>
      <c r="J21" s="79"/>
      <c r="K21" s="79"/>
      <c r="L21" s="40"/>
      <c r="M21" s="40"/>
      <c r="N21" s="79"/>
      <c r="O21" s="79"/>
      <c r="P21" s="40"/>
      <c r="Q21" s="40" t="s">
        <v>25</v>
      </c>
      <c r="R21" s="79"/>
      <c r="S21" s="66"/>
      <c r="T21" s="79"/>
    </row>
    <row r="22" spans="2:20" ht="60" customHeight="1" x14ac:dyDescent="0.35">
      <c r="B22" s="38" t="s">
        <v>320</v>
      </c>
      <c r="C22" s="77"/>
      <c r="D22" s="78"/>
      <c r="E22" s="78" t="s">
        <v>25</v>
      </c>
      <c r="F22" s="78" t="str">
        <f>IF(E22&lt;&gt;"", IFERROR(VLOOKUP(E22, Dashboard!$B44:$F49, 5, FALSE), ""), "")</f>
        <v/>
      </c>
      <c r="G22" s="79"/>
      <c r="H22" s="66"/>
      <c r="I22" s="66"/>
      <c r="J22" s="79"/>
      <c r="K22" s="79"/>
      <c r="L22" s="40"/>
      <c r="M22" s="40"/>
      <c r="N22" s="79"/>
      <c r="O22" s="79"/>
      <c r="P22" s="40"/>
      <c r="Q22" s="40" t="s">
        <v>25</v>
      </c>
      <c r="R22" s="79"/>
      <c r="S22" s="66"/>
      <c r="T22" s="79"/>
    </row>
    <row r="23" spans="2:20" ht="60" customHeight="1" x14ac:dyDescent="0.35">
      <c r="B23" s="38" t="s">
        <v>321</v>
      </c>
      <c r="C23" s="77"/>
      <c r="D23" s="78"/>
      <c r="E23" s="78" t="s">
        <v>25</v>
      </c>
      <c r="F23" s="78" t="str">
        <f>IF(E23&lt;&gt;"", IFERROR(VLOOKUP(E23, Dashboard!$B44:$F49, 5, FALSE), ""), "")</f>
        <v/>
      </c>
      <c r="G23" s="79"/>
      <c r="H23" s="66"/>
      <c r="I23" s="66"/>
      <c r="J23" s="79"/>
      <c r="K23" s="79"/>
      <c r="L23" s="40"/>
      <c r="M23" s="40"/>
      <c r="N23" s="79"/>
      <c r="O23" s="79"/>
      <c r="P23" s="40"/>
      <c r="Q23" s="40" t="s">
        <v>25</v>
      </c>
      <c r="R23" s="79"/>
      <c r="S23" s="66"/>
      <c r="T23" s="79"/>
    </row>
    <row r="24" spans="2:20" ht="60" customHeight="1" x14ac:dyDescent="0.35">
      <c r="B24" s="38" t="s">
        <v>322</v>
      </c>
      <c r="C24" s="77"/>
      <c r="D24" s="78"/>
      <c r="E24" s="78" t="s">
        <v>25</v>
      </c>
      <c r="F24" s="78" t="str">
        <f>IF(E24&lt;&gt;"", IFERROR(VLOOKUP(E24, Dashboard!$B44:$F49, 5, FALSE), ""), "")</f>
        <v/>
      </c>
      <c r="G24" s="79"/>
      <c r="H24" s="66"/>
      <c r="I24" s="66"/>
      <c r="J24" s="79"/>
      <c r="K24" s="79"/>
      <c r="L24" s="40"/>
      <c r="M24" s="40"/>
      <c r="N24" s="79"/>
      <c r="O24" s="79"/>
      <c r="P24" s="40"/>
      <c r="Q24" s="40" t="s">
        <v>25</v>
      </c>
      <c r="R24" s="79"/>
      <c r="S24" s="66"/>
      <c r="T24" s="79"/>
    </row>
    <row r="25" spans="2:20" ht="60" customHeight="1" x14ac:dyDescent="0.35">
      <c r="B25" s="38" t="s">
        <v>323</v>
      </c>
      <c r="C25" s="77"/>
      <c r="D25" s="78"/>
      <c r="E25" s="78" t="s">
        <v>25</v>
      </c>
      <c r="F25" s="78" t="str">
        <f>IF(E25&lt;&gt;"", IFERROR(VLOOKUP(E25, Dashboard!$B44:$F49, 5, FALSE), ""), "")</f>
        <v/>
      </c>
      <c r="G25" s="79"/>
      <c r="H25" s="66"/>
      <c r="I25" s="66"/>
      <c r="J25" s="79"/>
      <c r="K25" s="79"/>
      <c r="L25" s="40"/>
      <c r="M25" s="40"/>
      <c r="N25" s="79"/>
      <c r="O25" s="79"/>
      <c r="P25" s="40"/>
      <c r="Q25" s="40" t="s">
        <v>25</v>
      </c>
      <c r="R25" s="79"/>
      <c r="S25" s="66"/>
      <c r="T25" s="79"/>
    </row>
    <row r="26" spans="2:20" ht="60" customHeight="1" x14ac:dyDescent="0.35">
      <c r="B26" s="38" t="s">
        <v>324</v>
      </c>
      <c r="C26" s="77"/>
      <c r="D26" s="78"/>
      <c r="E26" s="78" t="s">
        <v>25</v>
      </c>
      <c r="F26" s="78" t="str">
        <f>IF(E26&lt;&gt;"", IFERROR(VLOOKUP(E26, Dashboard!$B44:$F49, 5, FALSE), ""), "")</f>
        <v/>
      </c>
      <c r="G26" s="79"/>
      <c r="H26" s="66"/>
      <c r="I26" s="66"/>
      <c r="J26" s="79"/>
      <c r="K26" s="79"/>
      <c r="L26" s="40"/>
      <c r="M26" s="40"/>
      <c r="N26" s="79"/>
      <c r="O26" s="79"/>
      <c r="P26" s="40"/>
      <c r="Q26" s="40" t="s">
        <v>25</v>
      </c>
      <c r="R26" s="79"/>
      <c r="S26" s="66"/>
      <c r="T26" s="79"/>
    </row>
    <row r="27" spans="2:20" ht="60" customHeight="1" x14ac:dyDescent="0.35">
      <c r="B27" s="38" t="s">
        <v>325</v>
      </c>
      <c r="C27" s="77"/>
      <c r="D27" s="78"/>
      <c r="E27" s="78" t="s">
        <v>25</v>
      </c>
      <c r="F27" s="78" t="str">
        <f>IF(E27&lt;&gt;"", IFERROR(VLOOKUP(E27, Dashboard!$B44:$F49, 5, FALSE), ""), "")</f>
        <v/>
      </c>
      <c r="G27" s="79"/>
      <c r="H27" s="66"/>
      <c r="I27" s="66"/>
      <c r="J27" s="79"/>
      <c r="K27" s="79"/>
      <c r="L27" s="40"/>
      <c r="M27" s="40"/>
      <c r="N27" s="79"/>
      <c r="O27" s="79"/>
      <c r="P27" s="40"/>
      <c r="Q27" s="40" t="s">
        <v>25</v>
      </c>
      <c r="R27" s="79"/>
      <c r="S27" s="66"/>
      <c r="T27" s="79"/>
    </row>
    <row r="28" spans="2:20" ht="60" customHeight="1" x14ac:dyDescent="0.35">
      <c r="B28" s="38" t="s">
        <v>326</v>
      </c>
      <c r="C28" s="77"/>
      <c r="D28" s="78"/>
      <c r="E28" s="78" t="s">
        <v>25</v>
      </c>
      <c r="F28" s="78" t="str">
        <f>IF(E28&lt;&gt;"", IFERROR(VLOOKUP(E28, Dashboard!$B44:$F49, 5, FALSE), ""), "")</f>
        <v/>
      </c>
      <c r="G28" s="79"/>
      <c r="H28" s="66"/>
      <c r="I28" s="66"/>
      <c r="J28" s="79"/>
      <c r="K28" s="79"/>
      <c r="L28" s="40"/>
      <c r="M28" s="40"/>
      <c r="N28" s="79"/>
      <c r="O28" s="79"/>
      <c r="P28" s="40"/>
      <c r="Q28" s="40" t="s">
        <v>25</v>
      </c>
      <c r="R28" s="79"/>
      <c r="S28" s="66"/>
      <c r="T28" s="79"/>
    </row>
    <row r="29" spans="2:20" ht="60" customHeight="1" x14ac:dyDescent="0.35">
      <c r="B29" s="38" t="s">
        <v>327</v>
      </c>
      <c r="C29" s="77"/>
      <c r="D29" s="78"/>
      <c r="E29" s="78" t="s">
        <v>25</v>
      </c>
      <c r="F29" s="78" t="str">
        <f>IF(E29&lt;&gt;"", IFERROR(VLOOKUP(E29, Dashboard!$B44:$F49, 5, FALSE), ""), "")</f>
        <v/>
      </c>
      <c r="G29" s="79"/>
      <c r="H29" s="66"/>
      <c r="I29" s="66"/>
      <c r="J29" s="79"/>
      <c r="K29" s="79"/>
      <c r="L29" s="40"/>
      <c r="M29" s="40"/>
      <c r="N29" s="79"/>
      <c r="O29" s="79"/>
      <c r="P29" s="40"/>
      <c r="Q29" s="40" t="s">
        <v>25</v>
      </c>
      <c r="R29" s="79"/>
      <c r="S29" s="66"/>
      <c r="T29" s="79"/>
    </row>
    <row r="30" spans="2:20" ht="60" customHeight="1" x14ac:dyDescent="0.35">
      <c r="B30" s="38" t="s">
        <v>328</v>
      </c>
      <c r="C30" s="77"/>
      <c r="D30" s="78"/>
      <c r="E30" s="78" t="s">
        <v>25</v>
      </c>
      <c r="F30" s="78" t="str">
        <f>IF(E30&lt;&gt;"", IFERROR(VLOOKUP(E30, Dashboard!$B44:$F49, 5, FALSE), ""), "")</f>
        <v/>
      </c>
      <c r="G30" s="79"/>
      <c r="H30" s="66"/>
      <c r="I30" s="66"/>
      <c r="J30" s="79"/>
      <c r="K30" s="79"/>
      <c r="L30" s="40"/>
      <c r="M30" s="40"/>
      <c r="N30" s="79"/>
      <c r="O30" s="79"/>
      <c r="P30" s="40"/>
      <c r="Q30" s="40" t="s">
        <v>25</v>
      </c>
      <c r="R30" s="79"/>
      <c r="S30" s="66"/>
      <c r="T30" s="79"/>
    </row>
    <row r="31" spans="2:20" ht="60" customHeight="1" x14ac:dyDescent="0.35">
      <c r="B31" s="38" t="s">
        <v>329</v>
      </c>
      <c r="C31" s="77"/>
      <c r="D31" s="78"/>
      <c r="E31" s="78" t="s">
        <v>25</v>
      </c>
      <c r="F31" s="78" t="str">
        <f>IF(E31&lt;&gt;"", IFERROR(VLOOKUP(E31, Dashboard!$B44:$F49, 5, FALSE), ""), "")</f>
        <v/>
      </c>
      <c r="G31" s="79"/>
      <c r="H31" s="66"/>
      <c r="I31" s="66"/>
      <c r="J31" s="79"/>
      <c r="K31" s="79"/>
      <c r="L31" s="40"/>
      <c r="M31" s="40"/>
      <c r="N31" s="79"/>
      <c r="O31" s="79"/>
      <c r="P31" s="40"/>
      <c r="Q31" s="40" t="s">
        <v>25</v>
      </c>
      <c r="R31" s="79"/>
      <c r="S31" s="66"/>
      <c r="T31" s="79"/>
    </row>
    <row r="32" spans="2:20" ht="60" customHeight="1" x14ac:dyDescent="0.35">
      <c r="B32" s="38" t="s">
        <v>330</v>
      </c>
      <c r="C32" s="77"/>
      <c r="D32" s="78"/>
      <c r="E32" s="78" t="s">
        <v>25</v>
      </c>
      <c r="F32" s="78" t="str">
        <f>IF(E32&lt;&gt;"", IFERROR(VLOOKUP(E32, Dashboard!$B44:$F49, 5, FALSE), ""), "")</f>
        <v/>
      </c>
      <c r="G32" s="79"/>
      <c r="H32" s="66"/>
      <c r="I32" s="66"/>
      <c r="J32" s="79"/>
      <c r="K32" s="79"/>
      <c r="L32" s="40"/>
      <c r="M32" s="40"/>
      <c r="N32" s="79"/>
      <c r="O32" s="79"/>
      <c r="P32" s="40"/>
      <c r="Q32" s="40" t="s">
        <v>25</v>
      </c>
      <c r="R32" s="79"/>
      <c r="S32" s="66"/>
      <c r="T32" s="79"/>
    </row>
    <row r="33" spans="2:20" ht="60" customHeight="1" x14ac:dyDescent="0.35">
      <c r="B33" s="38" t="s">
        <v>331</v>
      </c>
      <c r="C33" s="77"/>
      <c r="D33" s="78"/>
      <c r="E33" s="78" t="s">
        <v>25</v>
      </c>
      <c r="F33" s="78" t="str">
        <f>IF(E33&lt;&gt;"", IFERROR(VLOOKUP(E33, Dashboard!$B44:$F49, 5, FALSE), ""), "")</f>
        <v/>
      </c>
      <c r="G33" s="79"/>
      <c r="H33" s="66"/>
      <c r="I33" s="66"/>
      <c r="J33" s="79"/>
      <c r="K33" s="79"/>
      <c r="L33" s="40"/>
      <c r="M33" s="40"/>
      <c r="N33" s="79"/>
      <c r="O33" s="79"/>
      <c r="P33" s="40"/>
      <c r="Q33" s="40" t="s">
        <v>25</v>
      </c>
      <c r="R33" s="79"/>
      <c r="S33" s="66"/>
      <c r="T33" s="79"/>
    </row>
    <row r="34" spans="2:20" ht="60" customHeight="1" x14ac:dyDescent="0.35">
      <c r="B34" s="38" t="s">
        <v>332</v>
      </c>
      <c r="C34" s="77"/>
      <c r="D34" s="78"/>
      <c r="E34" s="78" t="s">
        <v>25</v>
      </c>
      <c r="F34" s="78" t="str">
        <f>IF(E34&lt;&gt;"", IFERROR(VLOOKUP(E34, Dashboard!$B44:$F49, 5, FALSE), ""), "")</f>
        <v/>
      </c>
      <c r="G34" s="79"/>
      <c r="H34" s="66"/>
      <c r="I34" s="66"/>
      <c r="J34" s="79"/>
      <c r="K34" s="79"/>
      <c r="L34" s="40"/>
      <c r="M34" s="40"/>
      <c r="N34" s="79"/>
      <c r="O34" s="79"/>
      <c r="P34" s="40"/>
      <c r="Q34" s="40" t="s">
        <v>25</v>
      </c>
      <c r="R34" s="79"/>
      <c r="S34" s="66"/>
      <c r="T34" s="79"/>
    </row>
    <row r="35" spans="2:20" ht="60" customHeight="1" x14ac:dyDescent="0.35">
      <c r="B35" s="38" t="s">
        <v>333</v>
      </c>
      <c r="C35" s="77"/>
      <c r="D35" s="78"/>
      <c r="E35" s="78" t="s">
        <v>25</v>
      </c>
      <c r="F35" s="78" t="str">
        <f>IF(E35&lt;&gt;"", IFERROR(VLOOKUP(E35, Dashboard!$B44:$F49, 5, FALSE), ""), "")</f>
        <v/>
      </c>
      <c r="G35" s="79"/>
      <c r="H35" s="66"/>
      <c r="I35" s="66"/>
      <c r="J35" s="79"/>
      <c r="K35" s="79"/>
      <c r="L35" s="40"/>
      <c r="M35" s="40"/>
      <c r="N35" s="79"/>
      <c r="O35" s="79"/>
      <c r="P35" s="40"/>
      <c r="Q35" s="40" t="s">
        <v>25</v>
      </c>
      <c r="R35" s="79"/>
      <c r="S35" s="66"/>
      <c r="T35" s="79"/>
    </row>
    <row r="36" spans="2:20" ht="60" customHeight="1" x14ac:dyDescent="0.35">
      <c r="B36" s="38" t="s">
        <v>334</v>
      </c>
      <c r="C36" s="77"/>
      <c r="D36" s="78"/>
      <c r="E36" s="78" t="s">
        <v>25</v>
      </c>
      <c r="F36" s="78" t="str">
        <f>IF(E36&lt;&gt;"", IFERROR(VLOOKUP(E36, Dashboard!$B44:$F49, 5, FALSE), ""), "")</f>
        <v/>
      </c>
      <c r="G36" s="79"/>
      <c r="H36" s="66"/>
      <c r="I36" s="66"/>
      <c r="J36" s="79"/>
      <c r="K36" s="79"/>
      <c r="L36" s="40"/>
      <c r="M36" s="40"/>
      <c r="N36" s="79"/>
      <c r="O36" s="79"/>
      <c r="P36" s="40"/>
      <c r="Q36" s="40" t="s">
        <v>25</v>
      </c>
      <c r="R36" s="79"/>
      <c r="S36" s="66"/>
      <c r="T36" s="79"/>
    </row>
    <row r="37" spans="2:20" ht="60" customHeight="1" x14ac:dyDescent="0.35">
      <c r="B37" s="38" t="s">
        <v>335</v>
      </c>
      <c r="C37" s="77"/>
      <c r="D37" s="78"/>
      <c r="E37" s="78" t="s">
        <v>25</v>
      </c>
      <c r="F37" s="78" t="str">
        <f>IF(E37&lt;&gt;"", IFERROR(VLOOKUP(E37, Dashboard!$B44:$F49, 5, FALSE), ""), "")</f>
        <v/>
      </c>
      <c r="G37" s="79"/>
      <c r="H37" s="66"/>
      <c r="I37" s="66"/>
      <c r="J37" s="79"/>
      <c r="K37" s="79"/>
      <c r="L37" s="40"/>
      <c r="M37" s="40"/>
      <c r="N37" s="79"/>
      <c r="O37" s="79"/>
      <c r="P37" s="40"/>
      <c r="Q37" s="40" t="s">
        <v>25</v>
      </c>
      <c r="R37" s="79"/>
      <c r="S37" s="66"/>
      <c r="T37" s="79"/>
    </row>
    <row r="38" spans="2:20" ht="60" customHeight="1" x14ac:dyDescent="0.35">
      <c r="B38" s="38" t="s">
        <v>336</v>
      </c>
      <c r="C38" s="77"/>
      <c r="D38" s="78"/>
      <c r="E38" s="78" t="s">
        <v>25</v>
      </c>
      <c r="F38" s="78" t="str">
        <f>IF(E38&lt;&gt;"", IFERROR(VLOOKUP(E38, Dashboard!$B44:$F49, 5, FALSE), ""), "")</f>
        <v/>
      </c>
      <c r="G38" s="79"/>
      <c r="H38" s="66"/>
      <c r="I38" s="66"/>
      <c r="J38" s="79"/>
      <c r="K38" s="79"/>
      <c r="L38" s="40"/>
      <c r="M38" s="40"/>
      <c r="N38" s="79"/>
      <c r="O38" s="79"/>
      <c r="P38" s="40"/>
      <c r="Q38" s="40" t="s">
        <v>25</v>
      </c>
      <c r="R38" s="79"/>
      <c r="S38" s="66"/>
      <c r="T38" s="79"/>
    </row>
    <row r="39" spans="2:20" ht="60" customHeight="1" x14ac:dyDescent="0.35">
      <c r="B39" s="38" t="s">
        <v>337</v>
      </c>
      <c r="C39" s="77"/>
      <c r="D39" s="78"/>
      <c r="E39" s="78" t="s">
        <v>25</v>
      </c>
      <c r="F39" s="78" t="str">
        <f>IF(E39&lt;&gt;"", IFERROR(VLOOKUP(E39, Dashboard!$B44:$F49, 5, FALSE), ""), "")</f>
        <v/>
      </c>
      <c r="G39" s="79"/>
      <c r="H39" s="66"/>
      <c r="I39" s="66"/>
      <c r="J39" s="79"/>
      <c r="K39" s="79"/>
      <c r="L39" s="40"/>
      <c r="M39" s="40"/>
      <c r="N39" s="79"/>
      <c r="O39" s="79"/>
      <c r="P39" s="40"/>
      <c r="Q39" s="40" t="s">
        <v>25</v>
      </c>
      <c r="R39" s="79"/>
      <c r="S39" s="66"/>
      <c r="T39" s="79"/>
    </row>
    <row r="40" spans="2:20" ht="60" customHeight="1" x14ac:dyDescent="0.35">
      <c r="B40" s="38" t="s">
        <v>338</v>
      </c>
      <c r="C40" s="77"/>
      <c r="D40" s="78"/>
      <c r="E40" s="78" t="s">
        <v>25</v>
      </c>
      <c r="F40" s="78" t="str">
        <f>IF(E40&lt;&gt;"", IFERROR(VLOOKUP(E40, Dashboard!$B44:$F49, 5, FALSE), ""), "")</f>
        <v/>
      </c>
      <c r="G40" s="79"/>
      <c r="H40" s="66"/>
      <c r="I40" s="66"/>
      <c r="J40" s="79"/>
      <c r="K40" s="79"/>
      <c r="L40" s="40"/>
      <c r="M40" s="40"/>
      <c r="N40" s="79"/>
      <c r="O40" s="79"/>
      <c r="P40" s="40"/>
      <c r="Q40" s="40" t="s">
        <v>25</v>
      </c>
      <c r="R40" s="79"/>
      <c r="S40" s="66"/>
      <c r="T40" s="79"/>
    </row>
    <row r="41" spans="2:20" ht="60" customHeight="1" x14ac:dyDescent="0.35">
      <c r="B41" s="38" t="s">
        <v>339</v>
      </c>
      <c r="C41" s="77"/>
      <c r="D41" s="78"/>
      <c r="E41" s="78" t="s">
        <v>25</v>
      </c>
      <c r="F41" s="78" t="str">
        <f>IF(E41&lt;&gt;"", IFERROR(VLOOKUP(E41, Dashboard!$B44:$F49, 5, FALSE), ""), "")</f>
        <v/>
      </c>
      <c r="G41" s="79"/>
      <c r="H41" s="66"/>
      <c r="I41" s="66"/>
      <c r="J41" s="79"/>
      <c r="K41" s="79"/>
      <c r="L41" s="40"/>
      <c r="M41" s="40"/>
      <c r="N41" s="79"/>
      <c r="O41" s="79"/>
      <c r="P41" s="40"/>
      <c r="Q41" s="40" t="s">
        <v>25</v>
      </c>
      <c r="R41" s="79"/>
      <c r="S41" s="66"/>
      <c r="T41" s="79"/>
    </row>
    <row r="42" spans="2:20" ht="60" customHeight="1" x14ac:dyDescent="0.35">
      <c r="B42" s="38" t="s">
        <v>340</v>
      </c>
      <c r="C42" s="77"/>
      <c r="D42" s="78"/>
      <c r="E42" s="78" t="s">
        <v>25</v>
      </c>
      <c r="F42" s="78" t="str">
        <f>IF(E42&lt;&gt;"", IFERROR(VLOOKUP(E42, Dashboard!$B44:$F49, 5, FALSE), ""), "")</f>
        <v/>
      </c>
      <c r="G42" s="79"/>
      <c r="H42" s="66"/>
      <c r="I42" s="66"/>
      <c r="J42" s="79"/>
      <c r="K42" s="79"/>
      <c r="L42" s="40"/>
      <c r="M42" s="40"/>
      <c r="N42" s="79"/>
      <c r="O42" s="79"/>
      <c r="P42" s="40"/>
      <c r="Q42" s="40" t="s">
        <v>25</v>
      </c>
      <c r="R42" s="79"/>
      <c r="S42" s="66"/>
      <c r="T42" s="79"/>
    </row>
    <row r="43" spans="2:20" ht="60" customHeight="1" x14ac:dyDescent="0.35">
      <c r="B43" s="38" t="s">
        <v>341</v>
      </c>
      <c r="C43" s="77"/>
      <c r="D43" s="78"/>
      <c r="E43" s="78" t="s">
        <v>25</v>
      </c>
      <c r="F43" s="78" t="str">
        <f>IF(E43&lt;&gt;"", IFERROR(VLOOKUP(E43, Dashboard!$B44:$F49, 5, FALSE), ""), "")</f>
        <v/>
      </c>
      <c r="G43" s="79"/>
      <c r="H43" s="66"/>
      <c r="I43" s="66"/>
      <c r="J43" s="79"/>
      <c r="K43" s="79"/>
      <c r="L43" s="40"/>
      <c r="M43" s="40"/>
      <c r="N43" s="79"/>
      <c r="O43" s="79"/>
      <c r="P43" s="40"/>
      <c r="Q43" s="40" t="s">
        <v>25</v>
      </c>
      <c r="R43" s="79"/>
      <c r="S43" s="66"/>
      <c r="T43" s="79"/>
    </row>
    <row r="44" spans="2:20" ht="60" customHeight="1" x14ac:dyDescent="0.35">
      <c r="B44" s="38" t="s">
        <v>342</v>
      </c>
      <c r="C44" s="77"/>
      <c r="D44" s="78"/>
      <c r="E44" s="78" t="s">
        <v>25</v>
      </c>
      <c r="F44" s="78" t="str">
        <f>IF(E44&lt;&gt;"", IFERROR(VLOOKUP(E44, Dashboard!$B44:$F49, 5, FALSE), ""), "")</f>
        <v/>
      </c>
      <c r="G44" s="79"/>
      <c r="H44" s="66"/>
      <c r="I44" s="66"/>
      <c r="J44" s="79"/>
      <c r="K44" s="79"/>
      <c r="L44" s="40"/>
      <c r="M44" s="40"/>
      <c r="N44" s="79"/>
      <c r="O44" s="79"/>
      <c r="P44" s="40"/>
      <c r="Q44" s="40" t="s">
        <v>25</v>
      </c>
      <c r="R44" s="79"/>
      <c r="S44" s="66"/>
      <c r="T44" s="79"/>
    </row>
    <row r="45" spans="2:20" ht="60" customHeight="1" x14ac:dyDescent="0.35">
      <c r="B45" s="38" t="s">
        <v>343</v>
      </c>
      <c r="C45" s="77"/>
      <c r="D45" s="78"/>
      <c r="E45" s="78" t="s">
        <v>25</v>
      </c>
      <c r="F45" s="78" t="str">
        <f>IF(E45&lt;&gt;"", IFERROR(VLOOKUP(E45, Dashboard!$B44:$F49, 5, FALSE), ""), "")</f>
        <v/>
      </c>
      <c r="G45" s="79"/>
      <c r="H45" s="66"/>
      <c r="I45" s="66"/>
      <c r="J45" s="79"/>
      <c r="K45" s="79"/>
      <c r="L45" s="40"/>
      <c r="M45" s="40"/>
      <c r="N45" s="79"/>
      <c r="O45" s="79"/>
      <c r="P45" s="40"/>
      <c r="Q45" s="40" t="s">
        <v>25</v>
      </c>
      <c r="R45" s="79"/>
      <c r="S45" s="66"/>
      <c r="T45" s="79"/>
    </row>
    <row r="46" spans="2:20" ht="60" customHeight="1" x14ac:dyDescent="0.35">
      <c r="B46" s="38" t="s">
        <v>344</v>
      </c>
      <c r="C46" s="77"/>
      <c r="D46" s="78"/>
      <c r="E46" s="78" t="s">
        <v>25</v>
      </c>
      <c r="F46" s="78" t="str">
        <f>IF(E46&lt;&gt;"", IFERROR(VLOOKUP(E46, Dashboard!$B44:$F49, 5, FALSE), ""), "")</f>
        <v/>
      </c>
      <c r="G46" s="79"/>
      <c r="H46" s="66"/>
      <c r="I46" s="66"/>
      <c r="J46" s="79"/>
      <c r="K46" s="79"/>
      <c r="L46" s="40"/>
      <c r="M46" s="40"/>
      <c r="N46" s="79"/>
      <c r="O46" s="79"/>
      <c r="P46" s="40"/>
      <c r="Q46" s="40" t="s">
        <v>25</v>
      </c>
      <c r="R46" s="79"/>
      <c r="S46" s="66"/>
      <c r="T46" s="79"/>
    </row>
    <row r="47" spans="2:20" ht="60" customHeight="1" x14ac:dyDescent="0.35">
      <c r="B47" s="38" t="s">
        <v>345</v>
      </c>
      <c r="C47" s="77"/>
      <c r="D47" s="78"/>
      <c r="E47" s="78" t="s">
        <v>25</v>
      </c>
      <c r="F47" s="78" t="str">
        <f>IF(E47&lt;&gt;"", IFERROR(VLOOKUP(E47, Dashboard!$B44:$F49, 5, FALSE), ""), "")</f>
        <v/>
      </c>
      <c r="G47" s="79"/>
      <c r="H47" s="66"/>
      <c r="I47" s="66"/>
      <c r="J47" s="79"/>
      <c r="K47" s="79"/>
      <c r="L47" s="40"/>
      <c r="M47" s="40"/>
      <c r="N47" s="79"/>
      <c r="O47" s="79"/>
      <c r="P47" s="40"/>
      <c r="Q47" s="40" t="s">
        <v>25</v>
      </c>
      <c r="R47" s="79"/>
      <c r="S47" s="66"/>
      <c r="T47" s="79"/>
    </row>
    <row r="48" spans="2:20" ht="60" customHeight="1" x14ac:dyDescent="0.35">
      <c r="B48" s="38" t="s">
        <v>346</v>
      </c>
      <c r="C48" s="77"/>
      <c r="D48" s="78"/>
      <c r="E48" s="78" t="s">
        <v>25</v>
      </c>
      <c r="F48" s="78" t="str">
        <f>IF(E48&lt;&gt;"", IFERROR(VLOOKUP(E48, Dashboard!$B44:$F49, 5, FALSE), ""), "")</f>
        <v/>
      </c>
      <c r="G48" s="79"/>
      <c r="H48" s="66"/>
      <c r="I48" s="66"/>
      <c r="J48" s="79"/>
      <c r="K48" s="79"/>
      <c r="L48" s="40"/>
      <c r="M48" s="40"/>
      <c r="N48" s="79"/>
      <c r="O48" s="79"/>
      <c r="P48" s="40"/>
      <c r="Q48" s="40" t="s">
        <v>25</v>
      </c>
      <c r="R48" s="79"/>
      <c r="S48" s="66"/>
      <c r="T48" s="79"/>
    </row>
    <row r="49" spans="2:20" ht="60" customHeight="1" x14ac:dyDescent="0.35">
      <c r="B49" s="38" t="s">
        <v>347</v>
      </c>
      <c r="C49" s="77"/>
      <c r="D49" s="78"/>
      <c r="E49" s="78" t="s">
        <v>25</v>
      </c>
      <c r="F49" s="78" t="str">
        <f>IF(E49&lt;&gt;"", IFERROR(VLOOKUP(E49, Dashboard!$B44:$F49, 5, FALSE), ""), "")</f>
        <v/>
      </c>
      <c r="G49" s="79"/>
      <c r="H49" s="66"/>
      <c r="I49" s="66"/>
      <c r="J49" s="79"/>
      <c r="K49" s="79"/>
      <c r="L49" s="40"/>
      <c r="M49" s="40"/>
      <c r="N49" s="79"/>
      <c r="O49" s="79"/>
      <c r="P49" s="40"/>
      <c r="Q49" s="40" t="s">
        <v>25</v>
      </c>
      <c r="R49" s="79"/>
      <c r="S49" s="66"/>
      <c r="T49" s="79"/>
    </row>
    <row r="50" spans="2:20" ht="60" customHeight="1" x14ac:dyDescent="0.35">
      <c r="B50" s="38" t="s">
        <v>348</v>
      </c>
      <c r="C50" s="77"/>
      <c r="D50" s="78"/>
      <c r="E50" s="78" t="s">
        <v>25</v>
      </c>
      <c r="F50" s="78" t="str">
        <f>IF(E50&lt;&gt;"", IFERROR(VLOOKUP(E50, Dashboard!$B44:$F49, 5, FALSE), ""), "")</f>
        <v/>
      </c>
      <c r="G50" s="79"/>
      <c r="H50" s="66"/>
      <c r="I50" s="66"/>
      <c r="J50" s="79"/>
      <c r="K50" s="79"/>
      <c r="L50" s="40"/>
      <c r="M50" s="40"/>
      <c r="N50" s="79"/>
      <c r="O50" s="79"/>
      <c r="P50" s="40"/>
      <c r="Q50" s="40" t="s">
        <v>25</v>
      </c>
      <c r="R50" s="79"/>
      <c r="S50" s="66"/>
      <c r="T50" s="79"/>
    </row>
    <row r="51" spans="2:20" ht="60" customHeight="1" x14ac:dyDescent="0.35">
      <c r="B51" s="38" t="s">
        <v>349</v>
      </c>
      <c r="C51" s="77"/>
      <c r="D51" s="78"/>
      <c r="E51" s="78" t="s">
        <v>25</v>
      </c>
      <c r="F51" s="78" t="str">
        <f>IF(E51&lt;&gt;"", IFERROR(VLOOKUP(E51, Dashboard!$B44:$F49, 5, FALSE), ""), "")</f>
        <v/>
      </c>
      <c r="G51" s="79"/>
      <c r="H51" s="66"/>
      <c r="I51" s="66"/>
      <c r="J51" s="79"/>
      <c r="K51" s="79"/>
      <c r="L51" s="40"/>
      <c r="M51" s="40"/>
      <c r="N51" s="79"/>
      <c r="O51" s="79"/>
      <c r="P51" s="40"/>
      <c r="Q51" s="40" t="s">
        <v>25</v>
      </c>
      <c r="R51" s="79"/>
      <c r="S51" s="66"/>
      <c r="T51" s="79"/>
    </row>
    <row r="52" spans="2:20" ht="60" customHeight="1" x14ac:dyDescent="0.35">
      <c r="B52" s="38" t="s">
        <v>350</v>
      </c>
      <c r="C52" s="77"/>
      <c r="D52" s="78"/>
      <c r="E52" s="78" t="s">
        <v>25</v>
      </c>
      <c r="F52" s="78" t="str">
        <f>IF(E52&lt;&gt;"", IFERROR(VLOOKUP(E52, Dashboard!$B44:$F49, 5, FALSE), ""), "")</f>
        <v/>
      </c>
      <c r="G52" s="79"/>
      <c r="H52" s="66"/>
      <c r="I52" s="66"/>
      <c r="J52" s="79"/>
      <c r="K52" s="79"/>
      <c r="L52" s="40"/>
      <c r="M52" s="40"/>
      <c r="N52" s="79"/>
      <c r="O52" s="79"/>
      <c r="P52" s="40"/>
      <c r="Q52" s="40" t="s">
        <v>25</v>
      </c>
      <c r="R52" s="79"/>
      <c r="S52" s="66"/>
      <c r="T52" s="79"/>
    </row>
    <row r="53" spans="2:20" ht="60" customHeight="1" x14ac:dyDescent="0.35">
      <c r="B53" s="38" t="s">
        <v>351</v>
      </c>
      <c r="C53" s="77"/>
      <c r="D53" s="78"/>
      <c r="E53" s="78" t="s">
        <v>25</v>
      </c>
      <c r="F53" s="78" t="str">
        <f>IF(E53&lt;&gt;"", IFERROR(VLOOKUP(E53, Dashboard!$B44:$F49, 5, FALSE), ""), "")</f>
        <v/>
      </c>
      <c r="G53" s="79"/>
      <c r="H53" s="66"/>
      <c r="I53" s="66"/>
      <c r="J53" s="79"/>
      <c r="K53" s="79"/>
      <c r="L53" s="40"/>
      <c r="M53" s="40"/>
      <c r="N53" s="79"/>
      <c r="O53" s="79"/>
      <c r="P53" s="40"/>
      <c r="Q53" s="40" t="s">
        <v>25</v>
      </c>
      <c r="R53" s="79"/>
      <c r="S53" s="66"/>
      <c r="T53" s="79"/>
    </row>
    <row r="54" spans="2:20" ht="60" customHeight="1" x14ac:dyDescent="0.35">
      <c r="B54" s="38" t="s">
        <v>352</v>
      </c>
      <c r="C54" s="77"/>
      <c r="D54" s="78"/>
      <c r="E54" s="78" t="s">
        <v>25</v>
      </c>
      <c r="F54" s="78" t="str">
        <f>IF(E54&lt;&gt;"", IFERROR(VLOOKUP(E54, Dashboard!$B44:$F49, 5, FALSE), ""), "")</f>
        <v/>
      </c>
      <c r="G54" s="79"/>
      <c r="H54" s="66"/>
      <c r="I54" s="66"/>
      <c r="J54" s="79"/>
      <c r="K54" s="79"/>
      <c r="L54" s="40"/>
      <c r="M54" s="40"/>
      <c r="N54" s="79"/>
      <c r="O54" s="79"/>
      <c r="P54" s="40"/>
      <c r="Q54" s="40" t="s">
        <v>25</v>
      </c>
      <c r="R54" s="79"/>
      <c r="S54" s="66"/>
      <c r="T54" s="79"/>
    </row>
    <row r="55" spans="2:20" x14ac:dyDescent="0.35">
      <c r="B55" s="38"/>
      <c r="C55" s="77"/>
      <c r="D55" s="78"/>
      <c r="E55" s="78"/>
      <c r="F55" s="78"/>
      <c r="G55" s="79"/>
      <c r="H55" s="66"/>
      <c r="I55" s="66"/>
      <c r="J55" s="79"/>
      <c r="K55" s="79"/>
      <c r="L55" s="40"/>
      <c r="M55" s="40"/>
      <c r="N55" s="79"/>
      <c r="O55" s="79"/>
      <c r="P55" s="40"/>
      <c r="Q55" s="40"/>
      <c r="R55" s="79"/>
      <c r="S55" s="66"/>
      <c r="T55" s="79"/>
    </row>
    <row r="56" spans="2:20" x14ac:dyDescent="0.35">
      <c r="B56" s="38"/>
      <c r="C56" s="77"/>
      <c r="D56" s="78"/>
      <c r="E56" s="78"/>
      <c r="F56" s="78"/>
      <c r="G56" s="79"/>
      <c r="H56" s="66"/>
      <c r="I56" s="66"/>
      <c r="J56" s="79"/>
      <c r="K56" s="79"/>
      <c r="L56" s="40"/>
      <c r="M56" s="40"/>
      <c r="N56" s="79"/>
      <c r="O56" s="79"/>
      <c r="P56" s="40"/>
      <c r="Q56" s="40"/>
      <c r="R56" s="79"/>
      <c r="S56" s="66"/>
      <c r="T56" s="79"/>
    </row>
    <row r="57" spans="2:20" x14ac:dyDescent="0.35">
      <c r="B57" s="38"/>
      <c r="C57" s="77"/>
      <c r="D57" s="78"/>
      <c r="E57" s="78"/>
      <c r="F57" s="78"/>
      <c r="G57" s="79"/>
      <c r="H57" s="66"/>
      <c r="I57" s="66"/>
      <c r="J57" s="79"/>
      <c r="K57" s="79"/>
      <c r="L57" s="40"/>
      <c r="M57" s="40"/>
      <c r="N57" s="79"/>
      <c r="O57" s="79"/>
      <c r="P57" s="40"/>
      <c r="Q57" s="40"/>
      <c r="R57" s="79"/>
      <c r="S57" s="66"/>
      <c r="T57" s="79"/>
    </row>
    <row r="58" spans="2:20" ht="32" customHeight="1" x14ac:dyDescent="0.35">
      <c r="B58" s="106" t="s">
        <v>128</v>
      </c>
      <c r="C58" s="106"/>
      <c r="D58" s="106"/>
      <c r="E58" s="106"/>
      <c r="F58" s="106"/>
      <c r="G58" s="106"/>
      <c r="H58" s="66"/>
      <c r="I58" s="66"/>
      <c r="J58" s="79"/>
      <c r="K58" s="79"/>
      <c r="L58" s="40"/>
      <c r="M58" s="40"/>
      <c r="N58" s="79"/>
      <c r="O58" s="79"/>
      <c r="P58" s="40"/>
      <c r="Q58" s="40"/>
      <c r="R58" s="79"/>
      <c r="S58" s="66"/>
      <c r="T58" s="79"/>
    </row>
    <row r="59" spans="2:20" x14ac:dyDescent="0.35">
      <c r="B59" s="38"/>
      <c r="C59" s="77"/>
      <c r="D59" s="78"/>
      <c r="E59" s="78"/>
      <c r="F59" s="78"/>
      <c r="G59" s="79"/>
      <c r="H59" s="66"/>
      <c r="I59" s="66"/>
      <c r="J59" s="79"/>
      <c r="K59" s="79"/>
      <c r="L59" s="40"/>
      <c r="M59" s="40"/>
      <c r="N59" s="79"/>
      <c r="O59" s="79"/>
      <c r="P59" s="40"/>
      <c r="Q59" s="40"/>
      <c r="R59" s="79"/>
      <c r="S59" s="66"/>
      <c r="T59" s="79"/>
    </row>
    <row r="60" spans="2:20" x14ac:dyDescent="0.35">
      <c r="B60" s="38"/>
      <c r="C60" s="77"/>
      <c r="D60" s="78"/>
      <c r="E60" s="78"/>
      <c r="F60" s="78"/>
      <c r="G60" s="79"/>
      <c r="H60" s="66"/>
      <c r="I60" s="66"/>
      <c r="J60" s="79"/>
      <c r="K60" s="79"/>
      <c r="L60" s="40"/>
      <c r="M60" s="40"/>
      <c r="N60" s="79"/>
      <c r="O60" s="79"/>
      <c r="P60" s="40"/>
      <c r="Q60" s="40"/>
      <c r="R60" s="79"/>
      <c r="S60" s="66"/>
      <c r="T60" s="79"/>
    </row>
    <row r="61" spans="2:20" x14ac:dyDescent="0.35">
      <c r="B61" s="38"/>
      <c r="C61" s="77"/>
      <c r="D61" s="78"/>
      <c r="E61" s="78"/>
      <c r="F61" s="78"/>
      <c r="G61" s="79"/>
      <c r="H61" s="66"/>
      <c r="I61" s="66"/>
      <c r="J61" s="79"/>
      <c r="K61" s="79"/>
      <c r="L61" s="40"/>
      <c r="M61" s="40"/>
      <c r="N61" s="79"/>
      <c r="O61" s="79"/>
      <c r="P61" s="40"/>
      <c r="Q61" s="40"/>
      <c r="R61" s="79"/>
      <c r="S61" s="66"/>
      <c r="T61" s="79"/>
    </row>
    <row r="62" spans="2:20" x14ac:dyDescent="0.35">
      <c r="B62" s="38"/>
      <c r="C62" s="77"/>
      <c r="D62" s="78"/>
      <c r="E62" s="78"/>
      <c r="F62" s="78"/>
      <c r="G62" s="79"/>
      <c r="H62" s="66"/>
      <c r="I62" s="66"/>
      <c r="J62" s="79"/>
      <c r="K62" s="79"/>
      <c r="L62" s="40"/>
      <c r="M62" s="40"/>
      <c r="N62" s="79"/>
      <c r="O62" s="79"/>
      <c r="P62" s="40"/>
      <c r="Q62" s="40"/>
      <c r="R62" s="79"/>
      <c r="S62" s="66"/>
      <c r="T62" s="79"/>
    </row>
    <row r="63" spans="2:20" x14ac:dyDescent="0.35">
      <c r="B63" s="38"/>
      <c r="C63" s="77"/>
      <c r="D63" s="78"/>
      <c r="E63" s="78"/>
      <c r="F63" s="78"/>
      <c r="G63" s="79"/>
      <c r="H63" s="66"/>
      <c r="I63" s="66"/>
      <c r="J63" s="79"/>
      <c r="K63" s="79"/>
      <c r="L63" s="40"/>
      <c r="M63" s="40"/>
      <c r="N63" s="79"/>
      <c r="O63" s="79"/>
      <c r="P63" s="40"/>
      <c r="Q63" s="40"/>
      <c r="R63" s="79"/>
      <c r="S63" s="66"/>
      <c r="T63" s="79"/>
    </row>
    <row r="64" spans="2:20" x14ac:dyDescent="0.35">
      <c r="B64" s="38"/>
      <c r="C64" s="77"/>
      <c r="D64" s="78"/>
      <c r="E64" s="78"/>
      <c r="F64" s="78"/>
      <c r="G64" s="79"/>
      <c r="H64" s="66"/>
      <c r="I64" s="66"/>
      <c r="J64" s="79"/>
      <c r="K64" s="79"/>
      <c r="L64" s="40"/>
      <c r="M64" s="40"/>
      <c r="N64" s="79"/>
      <c r="O64" s="79"/>
      <c r="P64" s="40"/>
      <c r="Q64" s="40"/>
      <c r="R64" s="79"/>
      <c r="S64" s="66"/>
      <c r="T64" s="79"/>
    </row>
    <row r="65" spans="2:20" x14ac:dyDescent="0.35">
      <c r="B65" s="38"/>
      <c r="C65" s="77"/>
      <c r="D65" s="78"/>
      <c r="E65" s="78"/>
      <c r="F65" s="78"/>
      <c r="G65" s="79"/>
      <c r="H65" s="66"/>
      <c r="I65" s="66"/>
      <c r="J65" s="79"/>
      <c r="K65" s="79"/>
      <c r="L65" s="40"/>
      <c r="M65" s="40"/>
      <c r="N65" s="79"/>
      <c r="O65" s="79"/>
      <c r="P65" s="40"/>
      <c r="Q65" s="40"/>
      <c r="R65" s="79"/>
      <c r="S65" s="66"/>
      <c r="T65" s="79"/>
    </row>
    <row r="66" spans="2:20" x14ac:dyDescent="0.35">
      <c r="B66" s="38"/>
      <c r="C66" s="77"/>
      <c r="D66" s="78"/>
      <c r="E66" s="78"/>
      <c r="F66" s="78"/>
      <c r="G66" s="79"/>
      <c r="H66" s="66"/>
      <c r="I66" s="66"/>
      <c r="J66" s="79"/>
      <c r="K66" s="79"/>
      <c r="L66" s="40"/>
      <c r="M66" s="40"/>
      <c r="N66" s="79"/>
      <c r="O66" s="79"/>
      <c r="P66" s="40"/>
      <c r="Q66" s="40"/>
      <c r="R66" s="79"/>
      <c r="S66" s="66"/>
      <c r="T66" s="79"/>
    </row>
    <row r="67" spans="2:20" x14ac:dyDescent="0.35">
      <c r="B67" s="38"/>
      <c r="C67" s="77"/>
      <c r="D67" s="78"/>
      <c r="E67" s="78"/>
      <c r="F67" s="78"/>
      <c r="G67" s="79"/>
      <c r="H67" s="66"/>
      <c r="I67" s="66"/>
      <c r="J67" s="79"/>
      <c r="K67" s="79"/>
      <c r="L67" s="40"/>
      <c r="M67" s="40"/>
      <c r="N67" s="79"/>
      <c r="O67" s="79"/>
      <c r="P67" s="40"/>
      <c r="Q67" s="40"/>
      <c r="R67" s="79"/>
      <c r="S67" s="66"/>
      <c r="T67" s="79"/>
    </row>
    <row r="68" spans="2:20" x14ac:dyDescent="0.35">
      <c r="B68" s="38"/>
      <c r="C68" s="77"/>
      <c r="D68" s="78"/>
      <c r="E68" s="78"/>
      <c r="F68" s="78"/>
      <c r="G68" s="79"/>
      <c r="H68" s="66"/>
      <c r="I68" s="66"/>
      <c r="J68" s="79"/>
      <c r="K68" s="79"/>
      <c r="L68" s="40"/>
      <c r="M68" s="40"/>
      <c r="N68" s="79"/>
      <c r="O68" s="79"/>
      <c r="P68" s="40"/>
      <c r="Q68" s="40"/>
      <c r="R68" s="79"/>
      <c r="S68" s="66"/>
      <c r="T68" s="79"/>
    </row>
    <row r="69" spans="2:20" x14ac:dyDescent="0.35">
      <c r="B69" s="38"/>
      <c r="C69" s="77"/>
      <c r="D69" s="78"/>
      <c r="E69" s="78"/>
      <c r="F69" s="78"/>
      <c r="G69" s="79"/>
      <c r="H69" s="66"/>
      <c r="I69" s="66"/>
      <c r="J69" s="79"/>
      <c r="K69" s="79"/>
      <c r="L69" s="40"/>
      <c r="M69" s="40"/>
      <c r="N69" s="79"/>
      <c r="O69" s="79"/>
      <c r="P69" s="40"/>
      <c r="Q69" s="40"/>
      <c r="R69" s="79"/>
      <c r="S69" s="66"/>
      <c r="T69" s="79"/>
    </row>
    <row r="70" spans="2:20" x14ac:dyDescent="0.35">
      <c r="B70" s="38"/>
      <c r="C70" s="77"/>
      <c r="D70" s="78"/>
      <c r="E70" s="78"/>
      <c r="F70" s="78"/>
      <c r="G70" s="79"/>
      <c r="H70" s="66"/>
      <c r="I70" s="66"/>
      <c r="J70" s="79"/>
      <c r="K70" s="79"/>
      <c r="L70" s="40"/>
      <c r="M70" s="40"/>
      <c r="N70" s="79"/>
      <c r="O70" s="79"/>
      <c r="P70" s="40"/>
      <c r="Q70" s="40"/>
      <c r="R70" s="79"/>
      <c r="S70" s="66"/>
      <c r="T70" s="79"/>
    </row>
    <row r="71" spans="2:20" x14ac:dyDescent="0.35">
      <c r="B71" s="38"/>
      <c r="C71" s="77"/>
      <c r="D71" s="78"/>
      <c r="E71" s="78"/>
      <c r="F71" s="78"/>
      <c r="G71" s="79"/>
      <c r="H71" s="66"/>
      <c r="I71" s="66"/>
      <c r="J71" s="79"/>
      <c r="K71" s="79"/>
      <c r="L71" s="40"/>
      <c r="M71" s="40"/>
      <c r="N71" s="79"/>
      <c r="O71" s="79"/>
      <c r="P71" s="40"/>
      <c r="Q71" s="40"/>
      <c r="R71" s="79"/>
      <c r="S71" s="66"/>
      <c r="T71" s="79"/>
    </row>
    <row r="72" spans="2:20" x14ac:dyDescent="0.35">
      <c r="B72" s="38"/>
      <c r="C72" s="77"/>
      <c r="D72" s="78"/>
      <c r="E72" s="78"/>
      <c r="F72" s="78"/>
      <c r="G72" s="79"/>
      <c r="H72" s="66"/>
      <c r="I72" s="66"/>
      <c r="J72" s="79"/>
      <c r="K72" s="79"/>
      <c r="L72" s="40"/>
      <c r="M72" s="40"/>
      <c r="N72" s="79"/>
      <c r="O72" s="79"/>
      <c r="P72" s="40"/>
      <c r="Q72" s="40"/>
      <c r="R72" s="79"/>
      <c r="S72" s="66"/>
      <c r="T72" s="79"/>
    </row>
    <row r="73" spans="2:20" x14ac:dyDescent="0.35">
      <c r="B73" s="38"/>
      <c r="C73" s="77"/>
      <c r="D73" s="78"/>
      <c r="E73" s="78"/>
      <c r="F73" s="78"/>
      <c r="G73" s="79"/>
      <c r="H73" s="66"/>
      <c r="I73" s="66"/>
      <c r="J73" s="79"/>
      <c r="K73" s="79"/>
      <c r="L73" s="40"/>
      <c r="M73" s="40"/>
      <c r="N73" s="79"/>
      <c r="O73" s="79"/>
      <c r="P73" s="40"/>
      <c r="Q73" s="40"/>
      <c r="R73" s="79"/>
      <c r="S73" s="66"/>
      <c r="T73" s="79"/>
    </row>
    <row r="74" spans="2:20" x14ac:dyDescent="0.35">
      <c r="B74" s="38"/>
      <c r="C74" s="77"/>
      <c r="D74" s="78"/>
      <c r="E74" s="78"/>
      <c r="F74" s="78"/>
      <c r="G74" s="79"/>
      <c r="H74" s="66"/>
      <c r="I74" s="66"/>
      <c r="J74" s="79"/>
      <c r="K74" s="79"/>
      <c r="L74" s="40"/>
      <c r="M74" s="40"/>
      <c r="N74" s="79"/>
      <c r="O74" s="79"/>
      <c r="P74" s="40"/>
      <c r="Q74" s="40"/>
      <c r="R74" s="79"/>
      <c r="S74" s="66"/>
      <c r="T74" s="79"/>
    </row>
    <row r="75" spans="2:20" x14ac:dyDescent="0.35">
      <c r="B75" s="38"/>
      <c r="C75" s="77"/>
      <c r="D75" s="78"/>
      <c r="E75" s="78"/>
      <c r="F75" s="78"/>
      <c r="G75" s="79"/>
      <c r="H75" s="66"/>
      <c r="I75" s="66"/>
      <c r="J75" s="79"/>
      <c r="K75" s="79"/>
      <c r="L75" s="40"/>
      <c r="M75" s="40"/>
      <c r="N75" s="79"/>
      <c r="O75" s="79"/>
      <c r="P75" s="40"/>
      <c r="Q75" s="40"/>
      <c r="R75" s="79"/>
      <c r="S75" s="66"/>
      <c r="T75" s="79"/>
    </row>
    <row r="76" spans="2:20" x14ac:dyDescent="0.35">
      <c r="B76" s="38"/>
      <c r="C76" s="77"/>
      <c r="D76" s="78"/>
      <c r="E76" s="78"/>
      <c r="F76" s="78"/>
      <c r="G76" s="79"/>
      <c r="H76" s="66"/>
      <c r="I76" s="66"/>
      <c r="J76" s="79"/>
      <c r="K76" s="79"/>
      <c r="L76" s="40"/>
      <c r="M76" s="40"/>
      <c r="N76" s="79"/>
      <c r="O76" s="79"/>
      <c r="P76" s="40"/>
      <c r="Q76" s="40"/>
      <c r="R76" s="79"/>
      <c r="S76" s="66"/>
      <c r="T76" s="79"/>
    </row>
    <row r="77" spans="2:20" x14ac:dyDescent="0.35">
      <c r="B77" s="38"/>
      <c r="C77" s="77"/>
      <c r="D77" s="78"/>
      <c r="E77" s="78"/>
      <c r="F77" s="78"/>
      <c r="G77" s="79"/>
      <c r="H77" s="66"/>
      <c r="I77" s="66"/>
      <c r="J77" s="79"/>
      <c r="K77" s="79"/>
      <c r="L77" s="40"/>
      <c r="M77" s="40"/>
      <c r="N77" s="79"/>
      <c r="O77" s="79"/>
      <c r="P77" s="40"/>
      <c r="Q77" s="40"/>
      <c r="R77" s="79"/>
      <c r="S77" s="66"/>
      <c r="T77" s="79"/>
    </row>
    <row r="78" spans="2:20" x14ac:dyDescent="0.35">
      <c r="B78" s="38"/>
      <c r="C78" s="77"/>
      <c r="D78" s="78"/>
      <c r="E78" s="78"/>
      <c r="F78" s="78"/>
      <c r="G78" s="79"/>
      <c r="H78" s="66"/>
      <c r="I78" s="66"/>
      <c r="J78" s="79"/>
      <c r="K78" s="79"/>
      <c r="L78" s="40"/>
      <c r="M78" s="40"/>
      <c r="N78" s="79"/>
      <c r="O78" s="79"/>
      <c r="P78" s="40"/>
      <c r="Q78" s="40"/>
      <c r="R78" s="79"/>
      <c r="S78" s="66"/>
      <c r="T78" s="79"/>
    </row>
    <row r="79" spans="2:20" x14ac:dyDescent="0.35">
      <c r="B79" s="38"/>
      <c r="C79" s="77"/>
      <c r="D79" s="78"/>
      <c r="E79" s="78"/>
      <c r="F79" s="78"/>
      <c r="G79" s="79"/>
      <c r="H79" s="66"/>
      <c r="I79" s="66"/>
      <c r="J79" s="79"/>
      <c r="K79" s="79"/>
      <c r="L79" s="40"/>
      <c r="M79" s="40"/>
      <c r="N79" s="79"/>
      <c r="O79" s="79"/>
      <c r="P79" s="40"/>
      <c r="Q79" s="40"/>
      <c r="R79" s="79"/>
      <c r="S79" s="66"/>
      <c r="T79" s="79"/>
    </row>
    <row r="80" spans="2:20" x14ac:dyDescent="0.35">
      <c r="B80" s="38"/>
      <c r="C80" s="77"/>
      <c r="D80" s="78"/>
      <c r="E80" s="78"/>
      <c r="F80" s="78"/>
      <c r="G80" s="79"/>
      <c r="H80" s="66"/>
      <c r="I80" s="66"/>
      <c r="J80" s="79"/>
      <c r="K80" s="79"/>
      <c r="L80" s="40"/>
      <c r="M80" s="40"/>
      <c r="N80" s="79"/>
      <c r="O80" s="79"/>
      <c r="P80" s="40"/>
      <c r="Q80" s="40"/>
      <c r="R80" s="79"/>
      <c r="S80" s="66"/>
      <c r="T80" s="79"/>
    </row>
    <row r="81" spans="2:20" x14ac:dyDescent="0.35">
      <c r="B81" s="38"/>
      <c r="C81" s="77"/>
      <c r="D81" s="78"/>
      <c r="E81" s="78"/>
      <c r="F81" s="78"/>
      <c r="G81" s="79"/>
      <c r="H81" s="66"/>
      <c r="I81" s="66"/>
      <c r="J81" s="79"/>
      <c r="K81" s="79"/>
      <c r="L81" s="40"/>
      <c r="M81" s="40"/>
      <c r="N81" s="79"/>
      <c r="O81" s="79"/>
      <c r="P81" s="40"/>
      <c r="Q81" s="40"/>
      <c r="R81" s="79"/>
      <c r="S81" s="66"/>
      <c r="T81" s="79"/>
    </row>
    <row r="82" spans="2:20" x14ac:dyDescent="0.35">
      <c r="B82" s="38"/>
      <c r="C82" s="77"/>
      <c r="D82" s="78"/>
      <c r="E82" s="78"/>
      <c r="F82" s="78"/>
      <c r="G82" s="79"/>
      <c r="H82" s="66"/>
      <c r="I82" s="66"/>
      <c r="J82" s="79"/>
      <c r="K82" s="79"/>
      <c r="L82" s="40"/>
      <c r="M82" s="40"/>
      <c r="N82" s="79"/>
      <c r="O82" s="79"/>
      <c r="P82" s="40"/>
      <c r="Q82" s="40"/>
      <c r="R82" s="79"/>
      <c r="S82" s="66"/>
      <c r="T82" s="79"/>
    </row>
    <row r="83" spans="2:20" x14ac:dyDescent="0.35">
      <c r="B83" s="38"/>
      <c r="C83" s="77"/>
      <c r="D83" s="78"/>
      <c r="E83" s="78"/>
      <c r="F83" s="78"/>
      <c r="G83" s="79"/>
      <c r="H83" s="66"/>
      <c r="I83" s="66"/>
      <c r="J83" s="79"/>
      <c r="K83" s="79"/>
      <c r="L83" s="40"/>
      <c r="M83" s="40"/>
      <c r="N83" s="79"/>
      <c r="O83" s="79"/>
      <c r="P83" s="40"/>
      <c r="Q83" s="40"/>
      <c r="R83" s="79"/>
      <c r="S83" s="66"/>
      <c r="T83" s="79"/>
    </row>
    <row r="84" spans="2:20" x14ac:dyDescent="0.35">
      <c r="B84" s="38"/>
      <c r="C84" s="77"/>
      <c r="D84" s="78"/>
      <c r="E84" s="78"/>
      <c r="F84" s="78"/>
      <c r="G84" s="79"/>
      <c r="H84" s="66"/>
      <c r="I84" s="66"/>
      <c r="J84" s="79"/>
      <c r="K84" s="79"/>
      <c r="L84" s="40"/>
      <c r="M84" s="40"/>
      <c r="N84" s="79"/>
      <c r="O84" s="79"/>
      <c r="P84" s="40"/>
      <c r="Q84" s="40"/>
      <c r="R84" s="79"/>
      <c r="S84" s="66"/>
      <c r="T84" s="79"/>
    </row>
    <row r="85" spans="2:20" x14ac:dyDescent="0.35">
      <c r="B85" s="38"/>
      <c r="C85" s="77"/>
      <c r="D85" s="78"/>
      <c r="E85" s="78"/>
      <c r="F85" s="78"/>
      <c r="G85" s="79"/>
      <c r="H85" s="66"/>
      <c r="I85" s="66"/>
      <c r="J85" s="79"/>
      <c r="K85" s="79"/>
      <c r="L85" s="40"/>
      <c r="M85" s="40"/>
      <c r="N85" s="79"/>
      <c r="O85" s="79"/>
      <c r="P85" s="40"/>
      <c r="Q85" s="40"/>
      <c r="R85" s="79"/>
      <c r="S85" s="66"/>
      <c r="T85" s="79"/>
    </row>
    <row r="86" spans="2:20" x14ac:dyDescent="0.35">
      <c r="B86" s="38"/>
      <c r="C86" s="77"/>
      <c r="D86" s="78"/>
      <c r="E86" s="78"/>
      <c r="F86" s="78"/>
      <c r="G86" s="79"/>
      <c r="H86" s="66"/>
      <c r="I86" s="66"/>
      <c r="J86" s="79"/>
      <c r="K86" s="79"/>
      <c r="L86" s="40"/>
      <c r="M86" s="40"/>
      <c r="N86" s="79"/>
      <c r="O86" s="79"/>
      <c r="P86" s="40"/>
      <c r="Q86" s="40"/>
      <c r="R86" s="79"/>
      <c r="S86" s="66"/>
      <c r="T86" s="79"/>
    </row>
    <row r="87" spans="2:20" x14ac:dyDescent="0.35">
      <c r="B87" s="38"/>
      <c r="C87" s="77"/>
      <c r="D87" s="78"/>
      <c r="E87" s="78"/>
      <c r="F87" s="78"/>
      <c r="G87" s="79"/>
      <c r="H87" s="66"/>
      <c r="I87" s="66"/>
      <c r="J87" s="79"/>
      <c r="K87" s="79"/>
      <c r="L87" s="40"/>
      <c r="M87" s="40"/>
      <c r="N87" s="79"/>
      <c r="O87" s="79"/>
      <c r="P87" s="40"/>
      <c r="Q87" s="40"/>
      <c r="R87" s="79"/>
      <c r="S87" s="66"/>
      <c r="T87" s="79"/>
    </row>
    <row r="88" spans="2:20" x14ac:dyDescent="0.35">
      <c r="B88" s="38"/>
      <c r="C88" s="77"/>
      <c r="D88" s="78"/>
      <c r="E88" s="78"/>
      <c r="F88" s="78"/>
      <c r="G88" s="79"/>
      <c r="H88" s="66"/>
      <c r="I88" s="66"/>
      <c r="J88" s="79"/>
      <c r="K88" s="79"/>
      <c r="L88" s="40"/>
      <c r="M88" s="40"/>
      <c r="N88" s="79"/>
      <c r="O88" s="79"/>
      <c r="P88" s="40"/>
      <c r="Q88" s="40"/>
      <c r="R88" s="79"/>
      <c r="S88" s="66"/>
      <c r="T88" s="79"/>
    </row>
    <row r="89" spans="2:20" x14ac:dyDescent="0.35">
      <c r="B89" s="38"/>
      <c r="C89" s="77"/>
      <c r="D89" s="78"/>
      <c r="E89" s="78"/>
      <c r="F89" s="78"/>
      <c r="G89" s="79"/>
      <c r="H89" s="66"/>
      <c r="I89" s="66"/>
      <c r="J89" s="79"/>
      <c r="K89" s="79"/>
      <c r="L89" s="40"/>
      <c r="M89" s="40"/>
      <c r="N89" s="79"/>
      <c r="O89" s="79"/>
      <c r="P89" s="40"/>
      <c r="Q89" s="40"/>
      <c r="R89" s="79"/>
      <c r="S89" s="66"/>
      <c r="T89" s="79"/>
    </row>
    <row r="90" spans="2:20" x14ac:dyDescent="0.35">
      <c r="B90" s="38"/>
      <c r="C90" s="77"/>
      <c r="D90" s="78"/>
      <c r="E90" s="78"/>
      <c r="F90" s="78"/>
      <c r="G90" s="79"/>
      <c r="H90" s="66"/>
      <c r="I90" s="66"/>
      <c r="J90" s="79"/>
      <c r="K90" s="79"/>
      <c r="L90" s="40"/>
      <c r="M90" s="40"/>
      <c r="N90" s="79"/>
      <c r="O90" s="79"/>
      <c r="P90" s="40"/>
      <c r="Q90" s="40"/>
      <c r="R90" s="79"/>
      <c r="S90" s="66"/>
      <c r="T90" s="79"/>
    </row>
    <row r="91" spans="2:20" x14ac:dyDescent="0.35">
      <c r="B91" s="38"/>
      <c r="C91" s="77"/>
      <c r="D91" s="78"/>
      <c r="E91" s="78"/>
      <c r="F91" s="78"/>
      <c r="G91" s="79"/>
      <c r="H91" s="66"/>
      <c r="I91" s="66"/>
      <c r="J91" s="79"/>
      <c r="K91" s="79"/>
      <c r="L91" s="40"/>
      <c r="M91" s="40"/>
      <c r="N91" s="79"/>
      <c r="O91" s="79"/>
      <c r="P91" s="40"/>
      <c r="Q91" s="40"/>
      <c r="R91" s="79"/>
      <c r="S91" s="66"/>
      <c r="T91" s="79"/>
    </row>
    <row r="92" spans="2:20" x14ac:dyDescent="0.35">
      <c r="B92" s="38"/>
      <c r="C92" s="77"/>
      <c r="D92" s="78"/>
      <c r="E92" s="78"/>
      <c r="F92" s="78"/>
      <c r="G92" s="79"/>
      <c r="H92" s="66"/>
      <c r="I92" s="66"/>
      <c r="J92" s="79"/>
      <c r="K92" s="79"/>
      <c r="L92" s="40"/>
      <c r="M92" s="40"/>
      <c r="N92" s="79"/>
      <c r="O92" s="79"/>
      <c r="P92" s="40"/>
      <c r="Q92" s="40"/>
      <c r="R92" s="79"/>
      <c r="S92" s="66"/>
      <c r="T92" s="79"/>
    </row>
    <row r="93" spans="2:20" x14ac:dyDescent="0.35">
      <c r="B93" s="38"/>
      <c r="C93" s="77"/>
      <c r="D93" s="78"/>
      <c r="E93" s="78"/>
      <c r="F93" s="78"/>
      <c r="G93" s="79"/>
      <c r="H93" s="66"/>
      <c r="I93" s="66"/>
      <c r="J93" s="79"/>
      <c r="K93" s="79"/>
      <c r="L93" s="40"/>
      <c r="M93" s="40"/>
      <c r="N93" s="79"/>
      <c r="O93" s="79"/>
      <c r="P93" s="40"/>
      <c r="Q93" s="40"/>
      <c r="R93" s="79"/>
      <c r="S93" s="66"/>
      <c r="T93" s="79"/>
    </row>
    <row r="94" spans="2:20" x14ac:dyDescent="0.35">
      <c r="B94" s="38"/>
      <c r="C94" s="77"/>
      <c r="D94" s="78"/>
      <c r="E94" s="78"/>
      <c r="F94" s="78"/>
      <c r="G94" s="79"/>
      <c r="H94" s="66"/>
      <c r="I94" s="66"/>
      <c r="J94" s="79"/>
      <c r="K94" s="79"/>
      <c r="L94" s="40"/>
      <c r="M94" s="40"/>
      <c r="N94" s="79"/>
      <c r="O94" s="79"/>
      <c r="P94" s="40"/>
      <c r="Q94" s="40"/>
      <c r="R94" s="79"/>
      <c r="S94" s="66"/>
      <c r="T94" s="79"/>
    </row>
    <row r="95" spans="2:20" x14ac:dyDescent="0.35">
      <c r="B95" s="38"/>
      <c r="C95" s="77"/>
      <c r="D95" s="78"/>
      <c r="E95" s="78"/>
      <c r="F95" s="78"/>
      <c r="G95" s="79"/>
      <c r="H95" s="66"/>
      <c r="I95" s="66"/>
      <c r="J95" s="79"/>
      <c r="K95" s="79"/>
      <c r="L95" s="40"/>
      <c r="M95" s="40"/>
      <c r="N95" s="79"/>
      <c r="O95" s="79"/>
      <c r="P95" s="40"/>
      <c r="Q95" s="40"/>
      <c r="R95" s="79"/>
      <c r="S95" s="66"/>
      <c r="T95" s="79"/>
    </row>
    <row r="96" spans="2:20" x14ac:dyDescent="0.35">
      <c r="B96" s="38"/>
      <c r="C96" s="77"/>
      <c r="D96" s="78"/>
      <c r="E96" s="78"/>
      <c r="F96" s="78"/>
      <c r="G96" s="79"/>
      <c r="H96" s="66"/>
      <c r="I96" s="66"/>
      <c r="J96" s="79"/>
      <c r="K96" s="79"/>
      <c r="L96" s="40"/>
      <c r="M96" s="40"/>
      <c r="N96" s="79"/>
      <c r="O96" s="79"/>
      <c r="P96" s="40"/>
      <c r="Q96" s="40"/>
      <c r="R96" s="79"/>
      <c r="S96" s="66"/>
      <c r="T96" s="79"/>
    </row>
    <row r="97" spans="2:20" x14ac:dyDescent="0.35">
      <c r="B97" s="38"/>
      <c r="C97" s="77"/>
      <c r="D97" s="78"/>
      <c r="E97" s="78"/>
      <c r="F97" s="78"/>
      <c r="G97" s="79"/>
      <c r="H97" s="66"/>
      <c r="I97" s="66"/>
      <c r="J97" s="79"/>
      <c r="K97" s="79"/>
      <c r="L97" s="40"/>
      <c r="M97" s="40"/>
      <c r="N97" s="79"/>
      <c r="O97" s="79"/>
      <c r="P97" s="40"/>
      <c r="Q97" s="40"/>
      <c r="R97" s="79"/>
      <c r="S97" s="66"/>
      <c r="T97" s="79"/>
    </row>
    <row r="98" spans="2:20" x14ac:dyDescent="0.35">
      <c r="B98" s="38"/>
      <c r="C98" s="77"/>
      <c r="D98" s="78"/>
      <c r="E98" s="78"/>
      <c r="F98" s="78"/>
      <c r="G98" s="79"/>
      <c r="H98" s="66"/>
      <c r="I98" s="66"/>
      <c r="J98" s="79"/>
      <c r="K98" s="79"/>
      <c r="L98" s="40"/>
      <c r="M98" s="40"/>
      <c r="N98" s="79"/>
      <c r="O98" s="79"/>
      <c r="P98" s="40"/>
      <c r="Q98" s="40"/>
      <c r="R98" s="79"/>
      <c r="S98" s="66"/>
      <c r="T98" s="79"/>
    </row>
    <row r="99" spans="2:20" x14ac:dyDescent="0.35">
      <c r="B99" s="38"/>
      <c r="C99" s="77"/>
      <c r="D99" s="78"/>
      <c r="E99" s="78"/>
      <c r="F99" s="78"/>
      <c r="G99" s="79"/>
      <c r="H99" s="66"/>
      <c r="I99" s="66"/>
      <c r="J99" s="79"/>
      <c r="K99" s="79"/>
      <c r="L99" s="40"/>
      <c r="M99" s="40"/>
      <c r="N99" s="79"/>
      <c r="O99" s="79"/>
      <c r="P99" s="40"/>
      <c r="Q99" s="40"/>
      <c r="R99" s="79"/>
      <c r="S99" s="66"/>
      <c r="T99" s="79"/>
    </row>
    <row r="100" spans="2:20" x14ac:dyDescent="0.35">
      <c r="B100" s="38"/>
      <c r="C100" s="77"/>
      <c r="D100" s="78"/>
      <c r="E100" s="78"/>
      <c r="F100" s="78"/>
      <c r="G100" s="79"/>
      <c r="H100" s="66"/>
      <c r="I100" s="66"/>
      <c r="J100" s="79"/>
      <c r="K100" s="79"/>
      <c r="L100" s="40"/>
      <c r="M100" s="40"/>
      <c r="N100" s="79"/>
      <c r="O100" s="79"/>
      <c r="P100" s="40"/>
      <c r="Q100" s="40"/>
      <c r="R100" s="79"/>
      <c r="S100" s="66"/>
      <c r="T100" s="79"/>
    </row>
    <row r="101" spans="2:20" x14ac:dyDescent="0.35">
      <c r="B101" s="38"/>
      <c r="C101" s="77"/>
      <c r="D101" s="78"/>
      <c r="E101" s="78"/>
      <c r="F101" s="78"/>
      <c r="G101" s="79"/>
      <c r="H101" s="66"/>
      <c r="I101" s="66"/>
      <c r="J101" s="79"/>
      <c r="K101" s="79"/>
      <c r="L101" s="40"/>
      <c r="M101" s="40"/>
      <c r="N101" s="79"/>
      <c r="O101" s="79"/>
      <c r="P101" s="40"/>
      <c r="Q101" s="40"/>
      <c r="R101" s="79"/>
      <c r="S101" s="66"/>
      <c r="T101" s="79"/>
    </row>
    <row r="102" spans="2:20" x14ac:dyDescent="0.35">
      <c r="B102" s="38"/>
      <c r="C102" s="77"/>
      <c r="D102" s="78"/>
      <c r="E102" s="78"/>
      <c r="F102" s="78"/>
      <c r="G102" s="79"/>
      <c r="H102" s="66"/>
      <c r="I102" s="66"/>
      <c r="J102" s="79"/>
      <c r="K102" s="79"/>
      <c r="L102" s="40"/>
      <c r="M102" s="40"/>
      <c r="N102" s="79"/>
      <c r="O102" s="79"/>
      <c r="P102" s="40"/>
      <c r="Q102" s="40"/>
      <c r="R102" s="79"/>
      <c r="S102" s="66"/>
      <c r="T102" s="79"/>
    </row>
    <row r="103" spans="2:20" x14ac:dyDescent="0.35">
      <c r="B103" s="38"/>
      <c r="C103" s="77"/>
      <c r="D103" s="78"/>
      <c r="E103" s="78"/>
      <c r="F103" s="78"/>
      <c r="G103" s="79"/>
      <c r="H103" s="66"/>
      <c r="I103" s="66"/>
      <c r="J103" s="79"/>
      <c r="K103" s="79"/>
      <c r="L103" s="40"/>
      <c r="M103" s="40"/>
      <c r="N103" s="79"/>
      <c r="O103" s="79"/>
      <c r="P103" s="40"/>
      <c r="Q103" s="40"/>
      <c r="R103" s="79"/>
      <c r="S103" s="66"/>
      <c r="T103" s="79"/>
    </row>
    <row r="104" spans="2:20" x14ac:dyDescent="0.35">
      <c r="B104" s="38"/>
      <c r="C104" s="77"/>
      <c r="D104" s="78"/>
      <c r="E104" s="78"/>
      <c r="F104" s="78"/>
      <c r="G104" s="79"/>
      <c r="H104" s="66"/>
      <c r="I104" s="66"/>
      <c r="J104" s="79"/>
      <c r="K104" s="79"/>
      <c r="L104" s="40"/>
      <c r="M104" s="40"/>
      <c r="N104" s="79"/>
      <c r="O104" s="79"/>
      <c r="P104" s="40"/>
      <c r="Q104" s="40"/>
      <c r="R104" s="79"/>
      <c r="S104" s="66"/>
      <c r="T104" s="79"/>
    </row>
    <row r="105" spans="2:20" x14ac:dyDescent="0.35">
      <c r="B105" s="38"/>
      <c r="C105" s="77"/>
      <c r="D105" s="78"/>
      <c r="E105" s="78"/>
      <c r="F105" s="78"/>
      <c r="G105" s="79"/>
      <c r="H105" s="66"/>
      <c r="I105" s="66"/>
      <c r="J105" s="79"/>
      <c r="K105" s="79"/>
      <c r="L105" s="40"/>
      <c r="M105" s="40"/>
      <c r="N105" s="79"/>
      <c r="O105" s="79"/>
      <c r="P105" s="40"/>
      <c r="Q105" s="40"/>
      <c r="R105" s="79"/>
      <c r="S105" s="66"/>
      <c r="T105" s="79"/>
    </row>
    <row r="106" spans="2:20" x14ac:dyDescent="0.35">
      <c r="B106" s="38"/>
      <c r="C106" s="77"/>
      <c r="D106" s="78"/>
      <c r="E106" s="78"/>
      <c r="F106" s="78"/>
      <c r="G106" s="79"/>
      <c r="H106" s="66"/>
      <c r="I106" s="66"/>
      <c r="J106" s="79"/>
      <c r="K106" s="79"/>
      <c r="L106" s="40"/>
      <c r="M106" s="40"/>
      <c r="N106" s="79"/>
      <c r="O106" s="79"/>
      <c r="P106" s="40"/>
      <c r="Q106" s="40"/>
      <c r="R106" s="79"/>
      <c r="S106" s="66"/>
      <c r="T106" s="79"/>
    </row>
    <row r="107" spans="2:20" x14ac:dyDescent="0.35">
      <c r="B107" s="38"/>
      <c r="C107" s="77"/>
      <c r="D107" s="78"/>
      <c r="E107" s="78"/>
      <c r="F107" s="78"/>
      <c r="G107" s="79"/>
      <c r="H107" s="66"/>
      <c r="I107" s="66"/>
      <c r="J107" s="79"/>
      <c r="K107" s="79"/>
      <c r="L107" s="40"/>
      <c r="M107" s="40"/>
      <c r="N107" s="79"/>
      <c r="O107" s="79"/>
      <c r="P107" s="40"/>
      <c r="Q107" s="40"/>
      <c r="R107" s="79"/>
      <c r="S107" s="66"/>
      <c r="T107" s="79"/>
    </row>
    <row r="108" spans="2:20" x14ac:dyDescent="0.35">
      <c r="B108" s="38"/>
      <c r="C108" s="77"/>
      <c r="D108" s="78"/>
      <c r="E108" s="78"/>
      <c r="F108" s="78"/>
      <c r="G108" s="79"/>
      <c r="H108" s="66"/>
      <c r="I108" s="66"/>
      <c r="J108" s="79"/>
      <c r="K108" s="79"/>
      <c r="L108" s="40"/>
      <c r="M108" s="40"/>
      <c r="N108" s="79"/>
      <c r="O108" s="79"/>
      <c r="P108" s="40"/>
      <c r="Q108" s="40"/>
      <c r="R108" s="79"/>
      <c r="S108" s="66"/>
      <c r="T108" s="79"/>
    </row>
    <row r="109" spans="2:20" x14ac:dyDescent="0.35">
      <c r="B109" s="38"/>
      <c r="C109" s="77"/>
      <c r="D109" s="78"/>
      <c r="E109" s="78"/>
      <c r="F109" s="78"/>
      <c r="G109" s="79"/>
      <c r="H109" s="66"/>
      <c r="I109" s="66"/>
      <c r="J109" s="79"/>
      <c r="K109" s="79"/>
      <c r="L109" s="40"/>
      <c r="M109" s="40"/>
      <c r="N109" s="79"/>
      <c r="O109" s="79"/>
      <c r="P109" s="40"/>
      <c r="Q109" s="40"/>
      <c r="R109" s="79"/>
      <c r="S109" s="66"/>
      <c r="T109" s="79"/>
    </row>
    <row r="110" spans="2:20" x14ac:dyDescent="0.35">
      <c r="B110" s="38"/>
      <c r="C110" s="77"/>
      <c r="D110" s="78"/>
      <c r="E110" s="78"/>
      <c r="F110" s="78"/>
      <c r="G110" s="79"/>
      <c r="H110" s="66"/>
      <c r="I110" s="66"/>
      <c r="J110" s="79"/>
      <c r="K110" s="79"/>
      <c r="L110" s="40"/>
      <c r="M110" s="40"/>
      <c r="N110" s="79"/>
      <c r="O110" s="79"/>
      <c r="P110" s="40"/>
      <c r="Q110" s="40"/>
      <c r="R110" s="79"/>
      <c r="S110" s="66"/>
      <c r="T110" s="79"/>
    </row>
    <row r="111" spans="2:20" x14ac:dyDescent="0.35">
      <c r="B111" s="38"/>
      <c r="C111" s="77"/>
      <c r="D111" s="78"/>
      <c r="E111" s="78"/>
      <c r="F111" s="78"/>
      <c r="G111" s="79"/>
      <c r="H111" s="66"/>
      <c r="I111" s="66"/>
      <c r="J111" s="79"/>
      <c r="K111" s="79"/>
      <c r="L111" s="40"/>
      <c r="M111" s="40"/>
      <c r="N111" s="79"/>
      <c r="O111" s="79"/>
      <c r="P111" s="40"/>
      <c r="Q111" s="40"/>
      <c r="R111" s="79"/>
      <c r="S111" s="66"/>
      <c r="T111" s="79"/>
    </row>
    <row r="112" spans="2:20" x14ac:dyDescent="0.35">
      <c r="B112" s="38"/>
      <c r="C112" s="77"/>
      <c r="D112" s="78"/>
      <c r="E112" s="78"/>
      <c r="F112" s="78"/>
      <c r="G112" s="79"/>
      <c r="H112" s="66"/>
      <c r="I112" s="66"/>
      <c r="J112" s="79"/>
      <c r="K112" s="79"/>
      <c r="L112" s="40"/>
      <c r="M112" s="40"/>
      <c r="N112" s="79"/>
      <c r="O112" s="79"/>
      <c r="P112" s="40"/>
      <c r="Q112" s="40"/>
      <c r="R112" s="79"/>
      <c r="S112" s="66"/>
      <c r="T112" s="79"/>
    </row>
    <row r="113" spans="2:20" x14ac:dyDescent="0.35">
      <c r="B113" s="38"/>
      <c r="C113" s="77"/>
      <c r="D113" s="78"/>
      <c r="E113" s="78"/>
      <c r="F113" s="78"/>
      <c r="G113" s="79"/>
      <c r="H113" s="66"/>
      <c r="I113" s="66"/>
      <c r="J113" s="79"/>
      <c r="K113" s="79"/>
      <c r="L113" s="40"/>
      <c r="M113" s="40"/>
      <c r="N113" s="79"/>
      <c r="O113" s="79"/>
      <c r="P113" s="40"/>
      <c r="Q113" s="40"/>
      <c r="R113" s="79"/>
      <c r="S113" s="66"/>
      <c r="T113" s="79"/>
    </row>
    <row r="114" spans="2:20" x14ac:dyDescent="0.35">
      <c r="B114" s="38"/>
      <c r="C114" s="77"/>
      <c r="D114" s="78"/>
      <c r="E114" s="78"/>
      <c r="F114" s="78"/>
      <c r="G114" s="79"/>
      <c r="H114" s="66"/>
      <c r="I114" s="66"/>
      <c r="J114" s="79"/>
      <c r="K114" s="79"/>
      <c r="L114" s="40"/>
      <c r="M114" s="40"/>
      <c r="N114" s="79"/>
      <c r="O114" s="79"/>
      <c r="P114" s="40"/>
      <c r="Q114" s="40"/>
      <c r="R114" s="79"/>
      <c r="S114" s="66"/>
      <c r="T114" s="79"/>
    </row>
    <row r="115" spans="2:20" x14ac:dyDescent="0.35">
      <c r="B115" s="38"/>
      <c r="C115" s="77"/>
      <c r="D115" s="78"/>
      <c r="E115" s="78"/>
      <c r="F115" s="78"/>
      <c r="G115" s="79"/>
      <c r="H115" s="66"/>
      <c r="I115" s="66"/>
      <c r="J115" s="79"/>
      <c r="K115" s="79"/>
      <c r="L115" s="40"/>
      <c r="M115" s="40"/>
      <c r="N115" s="79"/>
      <c r="O115" s="79"/>
      <c r="P115" s="40"/>
      <c r="Q115" s="40"/>
      <c r="R115" s="79"/>
      <c r="S115" s="66"/>
      <c r="T115" s="79"/>
    </row>
    <row r="116" spans="2:20" x14ac:dyDescent="0.35">
      <c r="B116" s="38"/>
      <c r="C116" s="77"/>
      <c r="D116" s="78"/>
      <c r="E116" s="78"/>
      <c r="F116" s="78"/>
      <c r="G116" s="79"/>
      <c r="H116" s="66"/>
      <c r="I116" s="66"/>
      <c r="J116" s="79"/>
      <c r="K116" s="79"/>
      <c r="L116" s="40"/>
      <c r="M116" s="40"/>
      <c r="N116" s="79"/>
      <c r="O116" s="79"/>
      <c r="P116" s="40"/>
      <c r="Q116" s="40"/>
      <c r="R116" s="79"/>
      <c r="S116" s="66"/>
      <c r="T116" s="79"/>
    </row>
    <row r="117" spans="2:20" x14ac:dyDescent="0.35">
      <c r="B117" s="38"/>
      <c r="C117" s="77"/>
      <c r="D117" s="78"/>
      <c r="E117" s="78"/>
      <c r="F117" s="78"/>
      <c r="G117" s="79"/>
      <c r="H117" s="66"/>
      <c r="I117" s="66"/>
      <c r="J117" s="79"/>
      <c r="K117" s="79"/>
      <c r="L117" s="40"/>
      <c r="M117" s="40"/>
      <c r="N117" s="79"/>
      <c r="O117" s="79"/>
      <c r="P117" s="40"/>
      <c r="Q117" s="40"/>
      <c r="R117" s="79"/>
      <c r="S117" s="66"/>
      <c r="T117" s="79"/>
    </row>
    <row r="118" spans="2:20" x14ac:dyDescent="0.35">
      <c r="B118" s="38"/>
      <c r="C118" s="77"/>
      <c r="D118" s="78"/>
      <c r="E118" s="78"/>
      <c r="F118" s="78"/>
      <c r="G118" s="79"/>
      <c r="H118" s="66"/>
      <c r="I118" s="66"/>
      <c r="J118" s="79"/>
      <c r="K118" s="79"/>
      <c r="L118" s="40"/>
      <c r="M118" s="40"/>
      <c r="N118" s="79"/>
      <c r="O118" s="79"/>
      <c r="P118" s="40"/>
      <c r="Q118" s="40"/>
      <c r="R118" s="79"/>
      <c r="S118" s="66"/>
      <c r="T118" s="79"/>
    </row>
    <row r="119" spans="2:20" x14ac:dyDescent="0.35">
      <c r="B119" s="38"/>
      <c r="C119" s="77"/>
      <c r="D119" s="78"/>
      <c r="E119" s="78"/>
      <c r="F119" s="78"/>
      <c r="G119" s="79"/>
      <c r="H119" s="66"/>
      <c r="I119" s="66"/>
      <c r="J119" s="79"/>
      <c r="K119" s="79"/>
      <c r="L119" s="40"/>
      <c r="M119" s="40"/>
      <c r="N119" s="79"/>
      <c r="O119" s="79"/>
      <c r="P119" s="40"/>
      <c r="Q119" s="40"/>
      <c r="R119" s="79"/>
      <c r="S119" s="66"/>
      <c r="T119" s="79"/>
    </row>
    <row r="120" spans="2:20" x14ac:dyDescent="0.35">
      <c r="B120" s="38"/>
      <c r="C120" s="77"/>
      <c r="D120" s="78"/>
      <c r="E120" s="78"/>
      <c r="F120" s="78"/>
      <c r="G120" s="79"/>
      <c r="H120" s="66"/>
      <c r="I120" s="66"/>
      <c r="J120" s="79"/>
      <c r="K120" s="79"/>
      <c r="L120" s="40"/>
      <c r="M120" s="40"/>
      <c r="N120" s="79"/>
      <c r="O120" s="79"/>
      <c r="P120" s="40"/>
      <c r="Q120" s="40"/>
      <c r="R120" s="79"/>
      <c r="S120" s="66"/>
      <c r="T120" s="79"/>
    </row>
    <row r="121" spans="2:20" x14ac:dyDescent="0.35">
      <c r="B121" s="38"/>
      <c r="C121" s="77"/>
      <c r="D121" s="78"/>
      <c r="E121" s="78"/>
      <c r="F121" s="78"/>
      <c r="G121" s="79"/>
      <c r="H121" s="66"/>
      <c r="I121" s="66"/>
      <c r="J121" s="79"/>
      <c r="K121" s="79"/>
      <c r="L121" s="40"/>
      <c r="M121" s="40"/>
      <c r="N121" s="79"/>
      <c r="O121" s="79"/>
      <c r="P121" s="40"/>
      <c r="Q121" s="40"/>
      <c r="R121" s="79"/>
      <c r="S121" s="66"/>
      <c r="T121" s="79"/>
    </row>
    <row r="122" spans="2:20" x14ac:dyDescent="0.35">
      <c r="B122" s="38"/>
      <c r="C122" s="77"/>
      <c r="D122" s="78"/>
      <c r="E122" s="78"/>
      <c r="F122" s="78"/>
      <c r="G122" s="79"/>
      <c r="H122" s="66"/>
      <c r="I122" s="66"/>
      <c r="J122" s="79"/>
      <c r="K122" s="79"/>
      <c r="L122" s="40"/>
      <c r="M122" s="40"/>
      <c r="N122" s="79"/>
      <c r="O122" s="79"/>
      <c r="P122" s="40"/>
      <c r="Q122" s="40"/>
      <c r="R122" s="79"/>
      <c r="S122" s="66"/>
      <c r="T122" s="79"/>
    </row>
    <row r="123" spans="2:20" x14ac:dyDescent="0.35">
      <c r="B123" s="38"/>
      <c r="C123" s="77"/>
      <c r="D123" s="78"/>
      <c r="E123" s="78"/>
      <c r="F123" s="78"/>
      <c r="G123" s="79"/>
      <c r="H123" s="66"/>
      <c r="I123" s="66"/>
      <c r="J123" s="79"/>
      <c r="K123" s="79"/>
      <c r="L123" s="40"/>
      <c r="M123" s="40"/>
      <c r="N123" s="79"/>
      <c r="O123" s="79"/>
      <c r="P123" s="40"/>
      <c r="Q123" s="40"/>
      <c r="R123" s="79"/>
      <c r="S123" s="66"/>
      <c r="T123" s="79"/>
    </row>
    <row r="124" spans="2:20" x14ac:dyDescent="0.35">
      <c r="B124" s="38"/>
      <c r="C124" s="77"/>
      <c r="D124" s="78"/>
      <c r="E124" s="78"/>
      <c r="F124" s="78"/>
      <c r="G124" s="79"/>
      <c r="H124" s="66"/>
      <c r="I124" s="66"/>
      <c r="J124" s="79"/>
      <c r="K124" s="79"/>
      <c r="L124" s="40"/>
      <c r="M124" s="40"/>
      <c r="N124" s="79"/>
      <c r="O124" s="79"/>
      <c r="P124" s="40"/>
      <c r="Q124" s="40"/>
      <c r="R124" s="79"/>
      <c r="S124" s="66"/>
      <c r="T124" s="79"/>
    </row>
    <row r="125" spans="2:20" x14ac:dyDescent="0.35">
      <c r="B125" s="38"/>
      <c r="C125" s="77"/>
      <c r="D125" s="78"/>
      <c r="E125" s="78"/>
      <c r="F125" s="78"/>
      <c r="G125" s="79"/>
      <c r="H125" s="66"/>
      <c r="I125" s="66"/>
      <c r="J125" s="79"/>
      <c r="K125" s="79"/>
      <c r="L125" s="40"/>
      <c r="M125" s="40"/>
      <c r="N125" s="79"/>
      <c r="O125" s="79"/>
      <c r="P125" s="40"/>
      <c r="Q125" s="40"/>
      <c r="R125" s="79"/>
      <c r="S125" s="66"/>
      <c r="T125" s="79"/>
    </row>
    <row r="126" spans="2:20" x14ac:dyDescent="0.35">
      <c r="B126" s="38"/>
      <c r="C126" s="77"/>
      <c r="D126" s="78"/>
      <c r="E126" s="78"/>
      <c r="F126" s="78"/>
      <c r="G126" s="79"/>
      <c r="H126" s="66"/>
      <c r="I126" s="66"/>
      <c r="J126" s="79"/>
      <c r="K126" s="79"/>
      <c r="L126" s="40"/>
      <c r="M126" s="40"/>
      <c r="N126" s="79"/>
      <c r="O126" s="79"/>
      <c r="P126" s="40"/>
      <c r="Q126" s="40"/>
      <c r="R126" s="79"/>
      <c r="S126" s="66"/>
      <c r="T126" s="79"/>
    </row>
    <row r="127" spans="2:20" x14ac:dyDescent="0.35">
      <c r="B127" s="38"/>
      <c r="C127" s="77"/>
      <c r="D127" s="78"/>
      <c r="E127" s="78"/>
      <c r="F127" s="78"/>
      <c r="G127" s="79"/>
      <c r="H127" s="66"/>
      <c r="I127" s="66"/>
      <c r="J127" s="79"/>
      <c r="K127" s="79"/>
      <c r="L127" s="40"/>
      <c r="M127" s="40"/>
      <c r="N127" s="79"/>
      <c r="O127" s="79"/>
      <c r="P127" s="40"/>
      <c r="Q127" s="40"/>
      <c r="R127" s="79"/>
      <c r="S127" s="66"/>
      <c r="T127" s="79"/>
    </row>
    <row r="128" spans="2:20" x14ac:dyDescent="0.35">
      <c r="B128" s="38"/>
      <c r="C128" s="77"/>
      <c r="D128" s="78"/>
      <c r="E128" s="78"/>
      <c r="F128" s="78"/>
      <c r="G128" s="79"/>
      <c r="H128" s="66"/>
      <c r="I128" s="66"/>
      <c r="J128" s="79"/>
      <c r="K128" s="79"/>
      <c r="L128" s="40"/>
      <c r="M128" s="40"/>
      <c r="N128" s="79"/>
      <c r="O128" s="79"/>
      <c r="P128" s="40"/>
      <c r="Q128" s="40"/>
      <c r="R128" s="79"/>
      <c r="S128" s="66"/>
      <c r="T128" s="79"/>
    </row>
    <row r="129" spans="2:20" x14ac:dyDescent="0.35">
      <c r="B129" s="38"/>
      <c r="C129" s="77"/>
      <c r="D129" s="78"/>
      <c r="E129" s="78"/>
      <c r="F129" s="78"/>
      <c r="G129" s="79"/>
      <c r="H129" s="66"/>
      <c r="I129" s="66"/>
      <c r="J129" s="79"/>
      <c r="K129" s="79"/>
      <c r="L129" s="40"/>
      <c r="M129" s="40"/>
      <c r="N129" s="79"/>
      <c r="O129" s="79"/>
      <c r="P129" s="40"/>
      <c r="Q129" s="40"/>
      <c r="R129" s="79"/>
      <c r="S129" s="66"/>
      <c r="T129" s="79"/>
    </row>
    <row r="130" spans="2:20" x14ac:dyDescent="0.35">
      <c r="B130" s="38"/>
      <c r="C130" s="77"/>
      <c r="D130" s="78"/>
      <c r="E130" s="78"/>
      <c r="F130" s="78"/>
      <c r="G130" s="79"/>
      <c r="H130" s="66"/>
      <c r="I130" s="66"/>
      <c r="J130" s="79"/>
      <c r="K130" s="79"/>
      <c r="L130" s="40"/>
      <c r="M130" s="40"/>
      <c r="N130" s="79"/>
      <c r="O130" s="79"/>
      <c r="P130" s="40"/>
      <c r="Q130" s="40"/>
      <c r="R130" s="79"/>
      <c r="S130" s="66"/>
      <c r="T130" s="79"/>
    </row>
    <row r="131" spans="2:20" x14ac:dyDescent="0.35">
      <c r="B131" s="38"/>
      <c r="C131" s="77"/>
      <c r="D131" s="78"/>
      <c r="E131" s="78"/>
      <c r="F131" s="78"/>
      <c r="G131" s="79"/>
      <c r="H131" s="66"/>
      <c r="I131" s="66"/>
      <c r="J131" s="79"/>
      <c r="K131" s="79"/>
      <c r="L131" s="40"/>
      <c r="M131" s="40"/>
      <c r="N131" s="79"/>
      <c r="O131" s="79"/>
      <c r="P131" s="40"/>
      <c r="Q131" s="40"/>
      <c r="R131" s="79"/>
      <c r="S131" s="66"/>
      <c r="T131" s="79"/>
    </row>
    <row r="132" spans="2:20" x14ac:dyDescent="0.35">
      <c r="B132" s="38"/>
      <c r="C132" s="77"/>
      <c r="D132" s="78"/>
      <c r="E132" s="78"/>
      <c r="F132" s="78"/>
      <c r="G132" s="79"/>
      <c r="H132" s="66"/>
      <c r="I132" s="66"/>
      <c r="J132" s="79"/>
      <c r="K132" s="79"/>
      <c r="L132" s="40"/>
      <c r="M132" s="40"/>
      <c r="N132" s="79"/>
      <c r="O132" s="79"/>
      <c r="P132" s="40"/>
      <c r="Q132" s="40"/>
      <c r="R132" s="79"/>
      <c r="S132" s="66"/>
      <c r="T132" s="79"/>
    </row>
    <row r="133" spans="2:20" x14ac:dyDescent="0.35">
      <c r="B133" s="38"/>
      <c r="C133" s="77"/>
      <c r="D133" s="78"/>
      <c r="E133" s="78"/>
      <c r="F133" s="78"/>
      <c r="G133" s="79"/>
      <c r="H133" s="66"/>
      <c r="I133" s="66"/>
      <c r="J133" s="79"/>
      <c r="K133" s="79"/>
      <c r="L133" s="40"/>
      <c r="M133" s="40"/>
      <c r="N133" s="79"/>
      <c r="O133" s="79"/>
      <c r="P133" s="40"/>
      <c r="Q133" s="40"/>
      <c r="R133" s="79"/>
      <c r="S133" s="66"/>
      <c r="T133" s="79"/>
    </row>
    <row r="134" spans="2:20" x14ac:dyDescent="0.35">
      <c r="B134" s="38"/>
      <c r="C134" s="77"/>
      <c r="D134" s="78"/>
      <c r="E134" s="78"/>
      <c r="F134" s="78"/>
      <c r="G134" s="79"/>
      <c r="H134" s="66"/>
      <c r="I134" s="66"/>
      <c r="J134" s="79"/>
      <c r="K134" s="79"/>
      <c r="L134" s="40"/>
      <c r="M134" s="40"/>
      <c r="N134" s="79"/>
      <c r="O134" s="79"/>
      <c r="P134" s="40"/>
      <c r="Q134" s="40"/>
      <c r="R134" s="79"/>
      <c r="S134" s="66"/>
      <c r="T134" s="79"/>
    </row>
    <row r="135" spans="2:20" x14ac:dyDescent="0.35">
      <c r="B135" s="38"/>
      <c r="C135" s="77"/>
      <c r="D135" s="78"/>
      <c r="E135" s="78"/>
      <c r="F135" s="78"/>
      <c r="G135" s="79"/>
      <c r="H135" s="66"/>
      <c r="I135" s="66"/>
      <c r="J135" s="79"/>
      <c r="K135" s="79"/>
      <c r="L135" s="40"/>
      <c r="M135" s="40"/>
      <c r="N135" s="79"/>
      <c r="O135" s="79"/>
      <c r="P135" s="40"/>
      <c r="Q135" s="40"/>
      <c r="R135" s="79"/>
      <c r="S135" s="66"/>
      <c r="T135" s="79"/>
    </row>
    <row r="136" spans="2:20" x14ac:dyDescent="0.35">
      <c r="B136" s="38"/>
      <c r="C136" s="77"/>
      <c r="D136" s="78"/>
      <c r="E136" s="78"/>
      <c r="F136" s="78"/>
      <c r="G136" s="79"/>
      <c r="H136" s="66"/>
      <c r="I136" s="66"/>
      <c r="J136" s="79"/>
      <c r="K136" s="79"/>
      <c r="L136" s="40"/>
      <c r="M136" s="40"/>
      <c r="N136" s="79"/>
      <c r="O136" s="79"/>
      <c r="P136" s="40"/>
      <c r="Q136" s="40"/>
      <c r="R136" s="79"/>
      <c r="S136" s="66"/>
      <c r="T136" s="79"/>
    </row>
    <row r="137" spans="2:20" x14ac:dyDescent="0.35">
      <c r="B137" s="38"/>
      <c r="C137" s="77"/>
      <c r="D137" s="78"/>
      <c r="E137" s="78"/>
      <c r="F137" s="78"/>
      <c r="G137" s="79"/>
      <c r="H137" s="66"/>
      <c r="I137" s="66"/>
      <c r="J137" s="79"/>
      <c r="K137" s="79"/>
      <c r="L137" s="40"/>
      <c r="M137" s="40"/>
      <c r="N137" s="79"/>
      <c r="O137" s="79"/>
      <c r="P137" s="40"/>
      <c r="Q137" s="40"/>
      <c r="R137" s="79"/>
      <c r="S137" s="66"/>
      <c r="T137" s="79"/>
    </row>
    <row r="138" spans="2:20" x14ac:dyDescent="0.35">
      <c r="B138" s="38"/>
      <c r="C138" s="77"/>
      <c r="D138" s="78"/>
      <c r="E138" s="78"/>
      <c r="F138" s="78"/>
      <c r="G138" s="79"/>
      <c r="H138" s="66"/>
      <c r="I138" s="66"/>
      <c r="J138" s="79"/>
      <c r="K138" s="79"/>
      <c r="L138" s="40"/>
      <c r="M138" s="40"/>
      <c r="N138" s="79"/>
      <c r="O138" s="79"/>
      <c r="P138" s="40"/>
      <c r="Q138" s="40"/>
      <c r="R138" s="79"/>
      <c r="S138" s="66"/>
      <c r="T138" s="79"/>
    </row>
    <row r="139" spans="2:20" x14ac:dyDescent="0.35">
      <c r="B139" s="38"/>
      <c r="C139" s="77"/>
      <c r="D139" s="78"/>
      <c r="E139" s="78"/>
      <c r="F139" s="78"/>
      <c r="G139" s="79"/>
      <c r="H139" s="66"/>
      <c r="I139" s="66"/>
      <c r="J139" s="79"/>
      <c r="K139" s="79"/>
      <c r="L139" s="40"/>
      <c r="M139" s="40"/>
      <c r="N139" s="79"/>
      <c r="O139" s="79"/>
      <c r="P139" s="40"/>
      <c r="Q139" s="40"/>
      <c r="R139" s="79"/>
      <c r="S139" s="66"/>
      <c r="T139" s="79"/>
    </row>
    <row r="140" spans="2:20" x14ac:dyDescent="0.35">
      <c r="B140" s="38"/>
      <c r="C140" s="77"/>
      <c r="D140" s="78"/>
      <c r="E140" s="78"/>
      <c r="F140" s="78"/>
      <c r="G140" s="79"/>
      <c r="H140" s="66"/>
      <c r="I140" s="66"/>
      <c r="J140" s="79"/>
      <c r="K140" s="79"/>
      <c r="L140" s="40"/>
      <c r="M140" s="40"/>
      <c r="N140" s="79"/>
      <c r="O140" s="79"/>
      <c r="P140" s="40"/>
      <c r="Q140" s="40"/>
      <c r="R140" s="79"/>
      <c r="S140" s="66"/>
      <c r="T140" s="79"/>
    </row>
    <row r="141" spans="2:20" x14ac:dyDescent="0.35">
      <c r="B141" s="38"/>
      <c r="C141" s="77"/>
      <c r="D141" s="78"/>
      <c r="E141" s="78"/>
      <c r="F141" s="78"/>
      <c r="G141" s="79"/>
      <c r="H141" s="66"/>
      <c r="I141" s="66"/>
      <c r="J141" s="79"/>
      <c r="K141" s="79"/>
      <c r="L141" s="40"/>
      <c r="M141" s="40"/>
      <c r="N141" s="79"/>
      <c r="O141" s="79"/>
      <c r="P141" s="40"/>
      <c r="Q141" s="40"/>
      <c r="R141" s="79"/>
      <c r="S141" s="66"/>
      <c r="T141" s="79"/>
    </row>
    <row r="142" spans="2:20" x14ac:dyDescent="0.35">
      <c r="B142" s="38"/>
      <c r="C142" s="77"/>
      <c r="D142" s="78"/>
      <c r="E142" s="78"/>
      <c r="F142" s="78"/>
      <c r="G142" s="79"/>
      <c r="H142" s="66"/>
      <c r="I142" s="66"/>
      <c r="J142" s="79"/>
      <c r="K142" s="79"/>
      <c r="L142" s="40"/>
      <c r="M142" s="40"/>
      <c r="N142" s="79"/>
      <c r="O142" s="79"/>
      <c r="P142" s="40"/>
      <c r="Q142" s="40"/>
      <c r="R142" s="79"/>
      <c r="S142" s="66"/>
      <c r="T142" s="79"/>
    </row>
    <row r="143" spans="2:20" x14ac:dyDescent="0.35">
      <c r="B143" s="38"/>
      <c r="C143" s="77"/>
      <c r="D143" s="78"/>
      <c r="E143" s="78"/>
      <c r="F143" s="78"/>
      <c r="G143" s="79"/>
      <c r="H143" s="66"/>
      <c r="I143" s="66"/>
      <c r="J143" s="79"/>
      <c r="K143" s="79"/>
      <c r="L143" s="40"/>
      <c r="M143" s="40"/>
      <c r="N143" s="79"/>
      <c r="O143" s="79"/>
      <c r="P143" s="40"/>
      <c r="Q143" s="40"/>
      <c r="R143" s="79"/>
      <c r="S143" s="66"/>
      <c r="T143" s="79"/>
    </row>
    <row r="144" spans="2:20" x14ac:dyDescent="0.35">
      <c r="B144" s="38"/>
      <c r="C144" s="77"/>
      <c r="D144" s="78"/>
      <c r="E144" s="78"/>
      <c r="F144" s="78"/>
      <c r="G144" s="79"/>
      <c r="H144" s="66"/>
      <c r="I144" s="66"/>
      <c r="J144" s="79"/>
      <c r="K144" s="79"/>
      <c r="L144" s="40"/>
      <c r="M144" s="40"/>
      <c r="N144" s="79"/>
      <c r="O144" s="79"/>
      <c r="P144" s="40"/>
      <c r="Q144" s="40"/>
      <c r="R144" s="79"/>
      <c r="S144" s="66"/>
      <c r="T144" s="79"/>
    </row>
    <row r="145" spans="2:20" x14ac:dyDescent="0.35">
      <c r="B145" s="38"/>
      <c r="C145" s="77"/>
      <c r="D145" s="78"/>
      <c r="E145" s="78"/>
      <c r="F145" s="78"/>
      <c r="G145" s="79"/>
      <c r="H145" s="66"/>
      <c r="I145" s="66"/>
      <c r="J145" s="79"/>
      <c r="K145" s="79"/>
      <c r="L145" s="40"/>
      <c r="M145" s="40"/>
      <c r="N145" s="79"/>
      <c r="O145" s="79"/>
      <c r="P145" s="40"/>
      <c r="Q145" s="40"/>
      <c r="R145" s="79"/>
      <c r="S145" s="66"/>
      <c r="T145" s="79"/>
    </row>
    <row r="146" spans="2:20" x14ac:dyDescent="0.35">
      <c r="B146" s="38"/>
      <c r="C146" s="77"/>
      <c r="D146" s="78"/>
      <c r="E146" s="78"/>
      <c r="F146" s="78"/>
      <c r="G146" s="79"/>
      <c r="H146" s="66"/>
      <c r="I146" s="66"/>
      <c r="J146" s="79"/>
      <c r="K146" s="79"/>
      <c r="L146" s="40"/>
      <c r="M146" s="40"/>
      <c r="N146" s="79"/>
      <c r="O146" s="79"/>
      <c r="P146" s="40"/>
      <c r="Q146" s="40"/>
      <c r="R146" s="79"/>
      <c r="S146" s="66"/>
      <c r="T146" s="79"/>
    </row>
    <row r="147" spans="2:20" x14ac:dyDescent="0.35">
      <c r="B147" s="38"/>
      <c r="C147" s="77"/>
      <c r="D147" s="78"/>
      <c r="E147" s="78"/>
      <c r="F147" s="78"/>
      <c r="G147" s="79"/>
      <c r="H147" s="66"/>
      <c r="I147" s="66"/>
      <c r="J147" s="79"/>
      <c r="K147" s="79"/>
      <c r="L147" s="40"/>
      <c r="M147" s="40"/>
      <c r="N147" s="79"/>
      <c r="O147" s="79"/>
      <c r="P147" s="40"/>
      <c r="Q147" s="40"/>
      <c r="R147" s="79"/>
      <c r="S147" s="66"/>
      <c r="T147" s="79"/>
    </row>
    <row r="148" spans="2:20" x14ac:dyDescent="0.35">
      <c r="B148" s="38"/>
      <c r="C148" s="77"/>
      <c r="D148" s="78"/>
      <c r="E148" s="78"/>
      <c r="F148" s="78"/>
      <c r="G148" s="79"/>
      <c r="H148" s="66"/>
      <c r="I148" s="66"/>
      <c r="J148" s="79"/>
      <c r="K148" s="79"/>
      <c r="L148" s="40"/>
      <c r="M148" s="40"/>
      <c r="N148" s="79"/>
      <c r="O148" s="79"/>
      <c r="P148" s="40"/>
      <c r="Q148" s="40"/>
      <c r="R148" s="79"/>
      <c r="S148" s="66"/>
      <c r="T148" s="79"/>
    </row>
    <row r="149" spans="2:20" x14ac:dyDescent="0.35">
      <c r="B149" s="38"/>
      <c r="C149" s="77"/>
      <c r="D149" s="78"/>
      <c r="E149" s="78"/>
      <c r="F149" s="78"/>
      <c r="G149" s="79"/>
      <c r="H149" s="66"/>
      <c r="I149" s="66"/>
      <c r="J149" s="79"/>
      <c r="K149" s="79"/>
      <c r="L149" s="40"/>
      <c r="M149" s="40"/>
      <c r="N149" s="79"/>
      <c r="O149" s="79"/>
      <c r="P149" s="40"/>
      <c r="Q149" s="40"/>
      <c r="R149" s="79"/>
      <c r="S149" s="66"/>
      <c r="T149" s="79"/>
    </row>
    <row r="150" spans="2:20" x14ac:dyDescent="0.35">
      <c r="B150" s="38"/>
      <c r="C150" s="77"/>
      <c r="D150" s="78"/>
      <c r="E150" s="78"/>
      <c r="F150" s="78"/>
      <c r="G150" s="79"/>
      <c r="H150" s="66"/>
      <c r="I150" s="66"/>
      <c r="J150" s="79"/>
      <c r="K150" s="79"/>
      <c r="L150" s="40"/>
      <c r="M150" s="40"/>
      <c r="N150" s="79"/>
      <c r="O150" s="79"/>
      <c r="P150" s="40"/>
      <c r="Q150" s="40"/>
      <c r="R150" s="79"/>
      <c r="S150" s="66"/>
      <c r="T150" s="79"/>
    </row>
    <row r="151" spans="2:20" x14ac:dyDescent="0.35">
      <c r="B151" s="38"/>
      <c r="C151" s="77"/>
      <c r="D151" s="78"/>
      <c r="E151" s="78"/>
      <c r="F151" s="78"/>
      <c r="G151" s="79"/>
      <c r="H151" s="66"/>
      <c r="I151" s="66"/>
      <c r="J151" s="79"/>
      <c r="K151" s="79"/>
      <c r="L151" s="40"/>
      <c r="M151" s="40"/>
      <c r="N151" s="79"/>
      <c r="O151" s="79"/>
      <c r="P151" s="40"/>
      <c r="Q151" s="40"/>
      <c r="R151" s="79"/>
      <c r="S151" s="66"/>
      <c r="T151" s="79"/>
    </row>
    <row r="152" spans="2:20" x14ac:dyDescent="0.35">
      <c r="B152" s="38"/>
      <c r="C152" s="77"/>
      <c r="D152" s="78"/>
      <c r="E152" s="78"/>
      <c r="F152" s="78"/>
      <c r="G152" s="79"/>
      <c r="H152" s="66"/>
      <c r="I152" s="66"/>
      <c r="J152" s="79"/>
      <c r="K152" s="79"/>
      <c r="L152" s="40"/>
      <c r="M152" s="40"/>
      <c r="N152" s="79"/>
      <c r="O152" s="79"/>
      <c r="P152" s="40"/>
      <c r="Q152" s="40"/>
      <c r="R152" s="79"/>
      <c r="S152" s="66"/>
      <c r="T152" s="79"/>
    </row>
    <row r="153" spans="2:20" x14ac:dyDescent="0.35">
      <c r="B153" s="38"/>
      <c r="C153" s="77"/>
      <c r="D153" s="78"/>
      <c r="E153" s="78"/>
      <c r="F153" s="78"/>
      <c r="G153" s="79"/>
      <c r="H153" s="66"/>
      <c r="I153" s="66"/>
      <c r="J153" s="79"/>
      <c r="K153" s="79"/>
      <c r="L153" s="40"/>
      <c r="M153" s="40"/>
      <c r="N153" s="79"/>
      <c r="O153" s="79"/>
      <c r="P153" s="40"/>
      <c r="Q153" s="40"/>
      <c r="R153" s="79"/>
      <c r="S153" s="66"/>
      <c r="T153" s="79"/>
    </row>
    <row r="154" spans="2:20" x14ac:dyDescent="0.35">
      <c r="B154" s="38"/>
      <c r="C154" s="77"/>
      <c r="D154" s="78"/>
      <c r="E154" s="78"/>
      <c r="F154" s="78"/>
      <c r="G154" s="79"/>
      <c r="H154" s="66"/>
      <c r="I154" s="66"/>
      <c r="J154" s="79"/>
      <c r="K154" s="79"/>
      <c r="L154" s="40"/>
      <c r="M154" s="40"/>
      <c r="N154" s="79"/>
      <c r="O154" s="79"/>
      <c r="P154" s="40"/>
      <c r="Q154" s="40"/>
      <c r="R154" s="79"/>
      <c r="S154" s="66"/>
      <c r="T154" s="79"/>
    </row>
    <row r="155" spans="2:20" x14ac:dyDescent="0.35">
      <c r="B155" s="38"/>
      <c r="C155" s="77"/>
      <c r="D155" s="78"/>
      <c r="E155" s="78"/>
      <c r="F155" s="78"/>
      <c r="G155" s="79"/>
      <c r="H155" s="66"/>
      <c r="I155" s="66"/>
      <c r="J155" s="79"/>
      <c r="K155" s="79"/>
      <c r="L155" s="40"/>
      <c r="M155" s="40"/>
      <c r="N155" s="79"/>
      <c r="O155" s="79"/>
      <c r="P155" s="40"/>
      <c r="Q155" s="40"/>
      <c r="R155" s="79"/>
      <c r="S155" s="66"/>
      <c r="T155" s="79"/>
    </row>
    <row r="156" spans="2:20" x14ac:dyDescent="0.35">
      <c r="B156" s="38"/>
      <c r="C156" s="77"/>
      <c r="D156" s="78"/>
      <c r="E156" s="78"/>
      <c r="F156" s="78"/>
      <c r="G156" s="79"/>
      <c r="H156" s="66"/>
      <c r="I156" s="66"/>
      <c r="J156" s="79"/>
      <c r="K156" s="79"/>
      <c r="L156" s="40"/>
      <c r="M156" s="40"/>
      <c r="N156" s="79"/>
      <c r="O156" s="79"/>
      <c r="P156" s="40"/>
      <c r="Q156" s="40"/>
      <c r="R156" s="79"/>
      <c r="S156" s="66"/>
      <c r="T156" s="79"/>
    </row>
    <row r="157" spans="2:20" x14ac:dyDescent="0.35">
      <c r="B157" s="38"/>
      <c r="C157" s="77"/>
      <c r="D157" s="78"/>
      <c r="E157" s="78"/>
      <c r="F157" s="78"/>
      <c r="G157" s="79"/>
      <c r="H157" s="66"/>
      <c r="I157" s="66"/>
      <c r="J157" s="79"/>
      <c r="K157" s="79"/>
      <c r="L157" s="40"/>
      <c r="M157" s="40"/>
      <c r="N157" s="79"/>
      <c r="O157" s="79"/>
      <c r="P157" s="40"/>
      <c r="Q157" s="40"/>
      <c r="R157" s="79"/>
      <c r="S157" s="66"/>
      <c r="T157" s="79"/>
    </row>
    <row r="158" spans="2:20" x14ac:dyDescent="0.35">
      <c r="B158" s="38"/>
      <c r="C158" s="77"/>
      <c r="D158" s="78"/>
      <c r="E158" s="78"/>
      <c r="F158" s="78"/>
      <c r="G158" s="79"/>
      <c r="H158" s="66"/>
      <c r="I158" s="66"/>
      <c r="J158" s="79"/>
      <c r="K158" s="79"/>
      <c r="L158" s="40"/>
      <c r="M158" s="40"/>
      <c r="N158" s="79"/>
      <c r="O158" s="79"/>
      <c r="P158" s="40"/>
      <c r="Q158" s="40"/>
      <c r="R158" s="79"/>
      <c r="S158" s="66"/>
      <c r="T158" s="79"/>
    </row>
    <row r="159" spans="2:20" x14ac:dyDescent="0.35">
      <c r="B159" s="38"/>
      <c r="C159" s="77"/>
      <c r="D159" s="78"/>
      <c r="E159" s="78"/>
      <c r="F159" s="78"/>
      <c r="G159" s="79"/>
      <c r="H159" s="66"/>
      <c r="I159" s="66"/>
      <c r="J159" s="79"/>
      <c r="K159" s="79"/>
      <c r="L159" s="40"/>
      <c r="M159" s="40"/>
      <c r="N159" s="79"/>
      <c r="O159" s="79"/>
      <c r="P159" s="40"/>
      <c r="Q159" s="40"/>
      <c r="R159" s="79"/>
      <c r="S159" s="66"/>
      <c r="T159" s="79"/>
    </row>
    <row r="160" spans="2:20" x14ac:dyDescent="0.35">
      <c r="B160" s="38"/>
      <c r="C160" s="77"/>
      <c r="D160" s="78"/>
      <c r="E160" s="78"/>
      <c r="F160" s="78"/>
      <c r="G160" s="79"/>
      <c r="H160" s="66"/>
      <c r="I160" s="66"/>
      <c r="J160" s="79"/>
      <c r="K160" s="79"/>
      <c r="L160" s="40"/>
      <c r="M160" s="40"/>
      <c r="N160" s="79"/>
      <c r="O160" s="79"/>
      <c r="P160" s="40"/>
      <c r="Q160" s="40"/>
      <c r="R160" s="79"/>
      <c r="S160" s="66"/>
      <c r="T160" s="79"/>
    </row>
    <row r="161" spans="2:20" x14ac:dyDescent="0.35">
      <c r="B161" s="38"/>
      <c r="C161" s="77"/>
      <c r="D161" s="78"/>
      <c r="E161" s="78"/>
      <c r="F161" s="78"/>
      <c r="G161" s="79"/>
      <c r="H161" s="66"/>
      <c r="I161" s="66"/>
      <c r="J161" s="79"/>
      <c r="K161" s="79"/>
      <c r="L161" s="40"/>
      <c r="M161" s="40"/>
      <c r="N161" s="79"/>
      <c r="O161" s="79"/>
      <c r="P161" s="40"/>
      <c r="Q161" s="40"/>
      <c r="R161" s="79"/>
      <c r="S161" s="66"/>
      <c r="T161" s="79"/>
    </row>
    <row r="162" spans="2:20" x14ac:dyDescent="0.35">
      <c r="B162" s="38"/>
      <c r="C162" s="77"/>
      <c r="D162" s="78"/>
      <c r="E162" s="78"/>
      <c r="F162" s="78"/>
      <c r="G162" s="79"/>
      <c r="H162" s="66"/>
      <c r="I162" s="66"/>
      <c r="J162" s="79"/>
      <c r="K162" s="79"/>
      <c r="L162" s="40"/>
      <c r="M162" s="40"/>
      <c r="N162" s="79"/>
      <c r="O162" s="79"/>
      <c r="P162" s="40"/>
      <c r="Q162" s="40"/>
      <c r="R162" s="79"/>
      <c r="S162" s="66"/>
      <c r="T162" s="79"/>
    </row>
    <row r="163" spans="2:20" x14ac:dyDescent="0.35">
      <c r="B163" s="38"/>
      <c r="C163" s="77"/>
      <c r="D163" s="78"/>
      <c r="E163" s="78"/>
      <c r="F163" s="78"/>
      <c r="G163" s="79"/>
      <c r="H163" s="66"/>
      <c r="I163" s="66"/>
      <c r="J163" s="79"/>
      <c r="K163" s="79"/>
      <c r="L163" s="40"/>
      <c r="M163" s="40"/>
      <c r="N163" s="79"/>
      <c r="O163" s="79"/>
      <c r="P163" s="40"/>
      <c r="Q163" s="40"/>
      <c r="R163" s="79"/>
      <c r="S163" s="66"/>
      <c r="T163" s="79"/>
    </row>
    <row r="164" spans="2:20" x14ac:dyDescent="0.35">
      <c r="B164" s="38"/>
      <c r="C164" s="77"/>
      <c r="D164" s="78"/>
      <c r="E164" s="78"/>
      <c r="F164" s="78"/>
      <c r="G164" s="79"/>
      <c r="H164" s="66"/>
      <c r="I164" s="66"/>
      <c r="J164" s="79"/>
      <c r="K164" s="79"/>
      <c r="L164" s="40"/>
      <c r="M164" s="40"/>
      <c r="N164" s="79"/>
      <c r="O164" s="79"/>
      <c r="P164" s="40"/>
      <c r="Q164" s="40"/>
      <c r="R164" s="79"/>
      <c r="S164" s="66"/>
      <c r="T164" s="79"/>
    </row>
    <row r="165" spans="2:20" x14ac:dyDescent="0.35">
      <c r="B165" s="38"/>
      <c r="C165" s="77"/>
      <c r="D165" s="78"/>
      <c r="E165" s="78"/>
      <c r="F165" s="78"/>
      <c r="G165" s="79"/>
      <c r="H165" s="66"/>
      <c r="I165" s="66"/>
      <c r="J165" s="79"/>
      <c r="K165" s="79"/>
      <c r="L165" s="40"/>
      <c r="M165" s="40"/>
      <c r="N165" s="79"/>
      <c r="O165" s="79"/>
      <c r="P165" s="40"/>
      <c r="Q165" s="40"/>
      <c r="R165" s="79"/>
      <c r="S165" s="66"/>
      <c r="T165" s="79"/>
    </row>
    <row r="166" spans="2:20" x14ac:dyDescent="0.35">
      <c r="B166" s="38"/>
      <c r="C166" s="77"/>
      <c r="D166" s="78"/>
      <c r="E166" s="78"/>
      <c r="F166" s="78"/>
      <c r="G166" s="79"/>
      <c r="H166" s="66"/>
      <c r="I166" s="66"/>
      <c r="J166" s="79"/>
      <c r="K166" s="79"/>
      <c r="L166" s="40"/>
      <c r="M166" s="40"/>
      <c r="N166" s="79"/>
      <c r="O166" s="79"/>
      <c r="P166" s="40"/>
      <c r="Q166" s="40"/>
      <c r="R166" s="79"/>
      <c r="S166" s="66"/>
      <c r="T166" s="79"/>
    </row>
    <row r="167" spans="2:20" x14ac:dyDescent="0.35">
      <c r="B167" s="38"/>
      <c r="C167" s="77"/>
      <c r="D167" s="78"/>
      <c r="E167" s="78"/>
      <c r="F167" s="78"/>
      <c r="G167" s="79"/>
      <c r="H167" s="66"/>
      <c r="I167" s="66"/>
      <c r="J167" s="79"/>
      <c r="K167" s="79"/>
      <c r="L167" s="40"/>
      <c r="M167" s="40"/>
      <c r="N167" s="79"/>
      <c r="O167" s="79"/>
      <c r="P167" s="40"/>
      <c r="Q167" s="40"/>
      <c r="R167" s="79"/>
      <c r="S167" s="66"/>
      <c r="T167" s="79"/>
    </row>
    <row r="168" spans="2:20" x14ac:dyDescent="0.35">
      <c r="B168" s="38"/>
      <c r="C168" s="77"/>
      <c r="D168" s="78"/>
      <c r="E168" s="78"/>
      <c r="F168" s="78"/>
      <c r="G168" s="79"/>
      <c r="H168" s="66"/>
      <c r="I168" s="66"/>
      <c r="J168" s="79"/>
      <c r="K168" s="79"/>
      <c r="L168" s="40"/>
      <c r="M168" s="40"/>
      <c r="N168" s="79"/>
      <c r="O168" s="79"/>
      <c r="P168" s="40"/>
      <c r="Q168" s="40"/>
      <c r="R168" s="79"/>
      <c r="S168" s="66"/>
      <c r="T168" s="79"/>
    </row>
    <row r="169" spans="2:20" x14ac:dyDescent="0.35">
      <c r="B169" s="38"/>
      <c r="C169" s="77"/>
      <c r="D169" s="78"/>
      <c r="E169" s="78"/>
      <c r="F169" s="78"/>
      <c r="G169" s="79"/>
      <c r="H169" s="66"/>
      <c r="I169" s="66"/>
      <c r="J169" s="79"/>
      <c r="K169" s="79"/>
      <c r="L169" s="40"/>
      <c r="M169" s="40"/>
      <c r="N169" s="79"/>
      <c r="O169" s="79"/>
      <c r="P169" s="40"/>
      <c r="Q169" s="40"/>
      <c r="R169" s="79"/>
      <c r="S169" s="66"/>
      <c r="T169" s="79"/>
    </row>
    <row r="170" spans="2:20" x14ac:dyDescent="0.35">
      <c r="B170" s="38"/>
      <c r="C170" s="77"/>
      <c r="D170" s="78"/>
      <c r="E170" s="78"/>
      <c r="F170" s="78"/>
      <c r="G170" s="79"/>
      <c r="H170" s="66"/>
      <c r="I170" s="66"/>
      <c r="J170" s="79"/>
      <c r="K170" s="79"/>
      <c r="L170" s="40"/>
      <c r="M170" s="40"/>
      <c r="N170" s="79"/>
      <c r="O170" s="79"/>
      <c r="P170" s="40"/>
      <c r="Q170" s="40"/>
      <c r="R170" s="79"/>
      <c r="S170" s="66"/>
      <c r="T170" s="79"/>
    </row>
    <row r="171" spans="2:20" x14ac:dyDescent="0.35">
      <c r="B171" s="38"/>
      <c r="C171" s="77"/>
      <c r="D171" s="78"/>
      <c r="E171" s="78"/>
      <c r="F171" s="78"/>
      <c r="G171" s="79"/>
      <c r="H171" s="66"/>
      <c r="I171" s="66"/>
      <c r="J171" s="79"/>
      <c r="K171" s="79"/>
      <c r="L171" s="40"/>
      <c r="M171" s="40"/>
      <c r="N171" s="79"/>
      <c r="O171" s="79"/>
      <c r="P171" s="40"/>
      <c r="Q171" s="40"/>
      <c r="R171" s="79"/>
      <c r="S171" s="66"/>
      <c r="T171" s="79"/>
    </row>
    <row r="172" spans="2:20" x14ac:dyDescent="0.35">
      <c r="B172" s="38"/>
      <c r="C172" s="77"/>
      <c r="D172" s="78"/>
      <c r="E172" s="78"/>
      <c r="F172" s="78"/>
      <c r="G172" s="79"/>
      <c r="H172" s="66"/>
      <c r="I172" s="66"/>
      <c r="J172" s="79"/>
      <c r="K172" s="79"/>
      <c r="L172" s="40"/>
      <c r="M172" s="40"/>
      <c r="N172" s="79"/>
      <c r="O172" s="79"/>
      <c r="P172" s="40"/>
      <c r="Q172" s="40"/>
      <c r="R172" s="79"/>
      <c r="S172" s="66"/>
      <c r="T172" s="79"/>
    </row>
    <row r="173" spans="2:20" x14ac:dyDescent="0.35">
      <c r="B173" s="38"/>
      <c r="C173" s="77"/>
      <c r="D173" s="78"/>
      <c r="E173" s="78"/>
      <c r="F173" s="78"/>
      <c r="G173" s="79"/>
      <c r="H173" s="66"/>
      <c r="I173" s="66"/>
      <c r="J173" s="79"/>
      <c r="K173" s="79"/>
      <c r="L173" s="40"/>
      <c r="M173" s="40"/>
      <c r="N173" s="79"/>
      <c r="O173" s="79"/>
      <c r="P173" s="40"/>
      <c r="Q173" s="40"/>
      <c r="R173" s="79"/>
      <c r="S173" s="66"/>
      <c r="T173" s="79"/>
    </row>
    <row r="174" spans="2:20" x14ac:dyDescent="0.35">
      <c r="B174" s="38"/>
      <c r="C174" s="77"/>
      <c r="D174" s="78"/>
      <c r="E174" s="78"/>
      <c r="F174" s="78"/>
      <c r="G174" s="79"/>
      <c r="H174" s="66"/>
      <c r="I174" s="66"/>
      <c r="J174" s="79"/>
      <c r="K174" s="79"/>
      <c r="L174" s="40"/>
      <c r="M174" s="40"/>
      <c r="N174" s="79"/>
      <c r="O174" s="79"/>
      <c r="P174" s="40"/>
      <c r="Q174" s="40"/>
      <c r="R174" s="79"/>
      <c r="S174" s="66"/>
      <c r="T174" s="79"/>
    </row>
    <row r="175" spans="2:20" x14ac:dyDescent="0.35">
      <c r="B175" s="38"/>
      <c r="C175" s="77"/>
      <c r="D175" s="78"/>
      <c r="E175" s="78"/>
      <c r="F175" s="78"/>
      <c r="G175" s="79"/>
      <c r="H175" s="66"/>
      <c r="I175" s="66"/>
      <c r="J175" s="79"/>
      <c r="K175" s="79"/>
      <c r="L175" s="40"/>
      <c r="M175" s="40"/>
      <c r="N175" s="79"/>
      <c r="O175" s="79"/>
      <c r="P175" s="40"/>
      <c r="Q175" s="40"/>
      <c r="R175" s="79"/>
      <c r="S175" s="66"/>
      <c r="T175" s="79"/>
    </row>
    <row r="176" spans="2:20" x14ac:dyDescent="0.35">
      <c r="B176" s="38"/>
      <c r="C176" s="77"/>
      <c r="D176" s="78"/>
      <c r="E176" s="78"/>
      <c r="F176" s="78"/>
      <c r="G176" s="79"/>
      <c r="H176" s="66"/>
      <c r="I176" s="66"/>
      <c r="J176" s="79"/>
      <c r="K176" s="79"/>
      <c r="L176" s="40"/>
      <c r="M176" s="40"/>
      <c r="N176" s="79"/>
      <c r="O176" s="79"/>
      <c r="P176" s="40"/>
      <c r="Q176" s="40"/>
      <c r="R176" s="79"/>
      <c r="S176" s="66"/>
      <c r="T176" s="79"/>
    </row>
    <row r="177" spans="2:20" x14ac:dyDescent="0.35">
      <c r="B177" s="38"/>
      <c r="C177" s="77"/>
      <c r="D177" s="78"/>
      <c r="E177" s="78"/>
      <c r="F177" s="78"/>
      <c r="G177" s="79"/>
      <c r="H177" s="66"/>
      <c r="I177" s="66"/>
      <c r="J177" s="79"/>
      <c r="K177" s="79"/>
      <c r="L177" s="40"/>
      <c r="M177" s="40"/>
      <c r="N177" s="79"/>
      <c r="O177" s="79"/>
      <c r="P177" s="40"/>
      <c r="Q177" s="40"/>
      <c r="R177" s="79"/>
      <c r="S177" s="66"/>
      <c r="T177" s="79"/>
    </row>
    <row r="178" spans="2:20" x14ac:dyDescent="0.35">
      <c r="B178" s="38"/>
      <c r="C178" s="77"/>
      <c r="D178" s="78"/>
      <c r="E178" s="78"/>
      <c r="F178" s="78"/>
      <c r="G178" s="79"/>
      <c r="H178" s="66"/>
      <c r="I178" s="66"/>
      <c r="J178" s="79"/>
      <c r="K178" s="79"/>
      <c r="L178" s="40"/>
      <c r="M178" s="40"/>
      <c r="N178" s="79"/>
      <c r="O178" s="79"/>
      <c r="P178" s="40"/>
      <c r="Q178" s="40"/>
      <c r="R178" s="79"/>
      <c r="S178" s="66"/>
      <c r="T178" s="79"/>
    </row>
    <row r="179" spans="2:20" x14ac:dyDescent="0.35">
      <c r="B179" s="38"/>
      <c r="C179" s="77"/>
      <c r="D179" s="78"/>
      <c r="E179" s="78"/>
      <c r="F179" s="78"/>
      <c r="G179" s="79"/>
      <c r="H179" s="66"/>
      <c r="I179" s="66"/>
      <c r="J179" s="79"/>
      <c r="K179" s="79"/>
      <c r="L179" s="40"/>
      <c r="M179" s="40"/>
      <c r="N179" s="79"/>
      <c r="O179" s="79"/>
      <c r="P179" s="40"/>
      <c r="Q179" s="40"/>
      <c r="R179" s="79"/>
      <c r="S179" s="66"/>
      <c r="T179" s="79"/>
    </row>
    <row r="180" spans="2:20" x14ac:dyDescent="0.35">
      <c r="B180" s="38"/>
      <c r="C180" s="77"/>
      <c r="D180" s="78"/>
      <c r="E180" s="78"/>
      <c r="F180" s="78"/>
      <c r="G180" s="79"/>
      <c r="H180" s="66"/>
      <c r="I180" s="66"/>
      <c r="J180" s="79"/>
      <c r="K180" s="79"/>
      <c r="L180" s="40"/>
      <c r="M180" s="40"/>
      <c r="N180" s="79"/>
      <c r="O180" s="79"/>
      <c r="P180" s="40"/>
      <c r="Q180" s="40"/>
      <c r="R180" s="79"/>
      <c r="S180" s="66"/>
      <c r="T180" s="79"/>
    </row>
    <row r="181" spans="2:20" x14ac:dyDescent="0.35">
      <c r="B181" s="38"/>
      <c r="C181" s="77"/>
      <c r="D181" s="78"/>
      <c r="E181" s="78"/>
      <c r="F181" s="78"/>
      <c r="G181" s="79"/>
      <c r="H181" s="66"/>
      <c r="I181" s="66"/>
      <c r="J181" s="79"/>
      <c r="K181" s="79"/>
      <c r="L181" s="40"/>
      <c r="M181" s="40"/>
      <c r="N181" s="79"/>
      <c r="O181" s="79"/>
      <c r="P181" s="40"/>
      <c r="Q181" s="40"/>
      <c r="R181" s="79"/>
      <c r="S181" s="66"/>
      <c r="T181" s="79"/>
    </row>
    <row r="182" spans="2:20" x14ac:dyDescent="0.35">
      <c r="B182" s="38"/>
      <c r="C182" s="77"/>
      <c r="D182" s="78"/>
      <c r="E182" s="78"/>
      <c r="F182" s="78"/>
      <c r="G182" s="79"/>
      <c r="H182" s="66"/>
      <c r="I182" s="66"/>
      <c r="J182" s="79"/>
      <c r="K182" s="79"/>
      <c r="L182" s="40"/>
      <c r="M182" s="40"/>
      <c r="N182" s="79"/>
      <c r="O182" s="79"/>
      <c r="P182" s="40"/>
      <c r="Q182" s="40"/>
      <c r="R182" s="79"/>
      <c r="S182" s="66"/>
      <c r="T182" s="79"/>
    </row>
    <row r="183" spans="2:20" x14ac:dyDescent="0.35">
      <c r="B183" s="38"/>
      <c r="C183" s="77"/>
      <c r="D183" s="78"/>
      <c r="E183" s="78"/>
      <c r="F183" s="78"/>
      <c r="G183" s="79"/>
      <c r="H183" s="66"/>
      <c r="I183" s="66"/>
      <c r="J183" s="79"/>
      <c r="K183" s="79"/>
      <c r="L183" s="40"/>
      <c r="M183" s="40"/>
      <c r="N183" s="79"/>
      <c r="O183" s="79"/>
      <c r="P183" s="40"/>
      <c r="Q183" s="40"/>
      <c r="R183" s="79"/>
      <c r="S183" s="66"/>
      <c r="T183" s="79"/>
    </row>
    <row r="184" spans="2:20" x14ac:dyDescent="0.35">
      <c r="B184" s="38"/>
      <c r="C184" s="77"/>
      <c r="D184" s="78"/>
      <c r="E184" s="78"/>
      <c r="F184" s="78"/>
      <c r="G184" s="79"/>
      <c r="H184" s="66"/>
      <c r="I184" s="66"/>
      <c r="J184" s="79"/>
      <c r="K184" s="79"/>
      <c r="L184" s="40"/>
      <c r="M184" s="40"/>
      <c r="N184" s="79"/>
      <c r="O184" s="79"/>
      <c r="P184" s="40"/>
      <c r="Q184" s="40"/>
      <c r="R184" s="79"/>
      <c r="S184" s="66"/>
      <c r="T184" s="79"/>
    </row>
    <row r="185" spans="2:20" x14ac:dyDescent="0.35">
      <c r="B185" s="38"/>
      <c r="C185" s="77"/>
      <c r="D185" s="78"/>
      <c r="E185" s="78"/>
      <c r="F185" s="78"/>
      <c r="G185" s="79"/>
      <c r="H185" s="66"/>
      <c r="I185" s="66"/>
      <c r="J185" s="79"/>
      <c r="K185" s="79"/>
      <c r="L185" s="40"/>
      <c r="M185" s="40"/>
      <c r="N185" s="79"/>
      <c r="O185" s="79"/>
      <c r="P185" s="40"/>
      <c r="Q185" s="40"/>
      <c r="R185" s="79"/>
      <c r="S185" s="66"/>
      <c r="T185" s="79"/>
    </row>
    <row r="186" spans="2:20" x14ac:dyDescent="0.35">
      <c r="B186" s="38"/>
      <c r="C186" s="77"/>
      <c r="D186" s="78"/>
      <c r="E186" s="78"/>
      <c r="F186" s="78"/>
      <c r="G186" s="79"/>
      <c r="H186" s="66"/>
      <c r="I186" s="66"/>
      <c r="J186" s="79"/>
      <c r="K186" s="79"/>
      <c r="L186" s="40"/>
      <c r="M186" s="40"/>
      <c r="N186" s="79"/>
      <c r="O186" s="79"/>
      <c r="P186" s="40"/>
      <c r="Q186" s="40"/>
      <c r="R186" s="79"/>
      <c r="S186" s="66"/>
      <c r="T186" s="79"/>
    </row>
    <row r="187" spans="2:20" x14ac:dyDescent="0.35">
      <c r="B187" s="38"/>
      <c r="C187" s="77"/>
      <c r="D187" s="78"/>
      <c r="E187" s="78"/>
      <c r="F187" s="78"/>
      <c r="G187" s="79"/>
      <c r="H187" s="66"/>
      <c r="I187" s="66"/>
      <c r="J187" s="79"/>
      <c r="K187" s="79"/>
      <c r="L187" s="40"/>
      <c r="M187" s="40"/>
      <c r="N187" s="79"/>
      <c r="O187" s="79"/>
      <c r="P187" s="40"/>
      <c r="Q187" s="40"/>
      <c r="R187" s="79"/>
      <c r="S187" s="66"/>
      <c r="T187" s="79"/>
    </row>
    <row r="188" spans="2:20" x14ac:dyDescent="0.35">
      <c r="B188" s="38"/>
      <c r="C188" s="77"/>
      <c r="D188" s="78"/>
      <c r="E188" s="78"/>
      <c r="F188" s="78"/>
      <c r="G188" s="79"/>
      <c r="H188" s="66"/>
      <c r="I188" s="66"/>
      <c r="J188" s="79"/>
      <c r="K188" s="79"/>
      <c r="L188" s="40"/>
      <c r="M188" s="40"/>
      <c r="N188" s="79"/>
      <c r="O188" s="79"/>
      <c r="P188" s="40"/>
      <c r="Q188" s="40"/>
      <c r="R188" s="79"/>
      <c r="S188" s="66"/>
      <c r="T188" s="79"/>
    </row>
    <row r="189" spans="2:20" x14ac:dyDescent="0.35">
      <c r="B189" s="38"/>
      <c r="C189" s="77"/>
      <c r="D189" s="78"/>
      <c r="E189" s="78"/>
      <c r="F189" s="78"/>
      <c r="G189" s="79"/>
      <c r="H189" s="66"/>
      <c r="I189" s="66"/>
      <c r="J189" s="79"/>
      <c r="K189" s="79"/>
      <c r="L189" s="40"/>
      <c r="M189" s="40"/>
      <c r="N189" s="79"/>
      <c r="O189" s="79"/>
      <c r="P189" s="40"/>
      <c r="Q189" s="40"/>
      <c r="R189" s="79"/>
      <c r="S189" s="66"/>
      <c r="T189" s="79"/>
    </row>
    <row r="190" spans="2:20" x14ac:dyDescent="0.35">
      <c r="B190" s="38"/>
      <c r="C190" s="77"/>
      <c r="D190" s="78"/>
      <c r="E190" s="78"/>
      <c r="F190" s="78"/>
      <c r="G190" s="79"/>
      <c r="H190" s="66"/>
      <c r="I190" s="66"/>
      <c r="J190" s="79"/>
      <c r="K190" s="79"/>
      <c r="L190" s="40"/>
      <c r="M190" s="40"/>
      <c r="N190" s="79"/>
      <c r="O190" s="79"/>
      <c r="P190" s="40"/>
      <c r="Q190" s="40"/>
      <c r="R190" s="79"/>
      <c r="S190" s="66"/>
      <c r="T190" s="79"/>
    </row>
    <row r="191" spans="2:20" x14ac:dyDescent="0.35">
      <c r="B191" s="38"/>
      <c r="C191" s="77"/>
      <c r="D191" s="78"/>
      <c r="E191" s="78"/>
      <c r="F191" s="78"/>
      <c r="G191" s="79"/>
      <c r="H191" s="66"/>
      <c r="I191" s="66"/>
      <c r="J191" s="79"/>
      <c r="K191" s="79"/>
      <c r="L191" s="40"/>
      <c r="M191" s="40"/>
      <c r="N191" s="79"/>
      <c r="O191" s="79"/>
      <c r="P191" s="40"/>
      <c r="Q191" s="40"/>
      <c r="R191" s="79"/>
      <c r="S191" s="66"/>
      <c r="T191" s="79"/>
    </row>
    <row r="192" spans="2:20" x14ac:dyDescent="0.35">
      <c r="B192" s="38"/>
      <c r="C192" s="77"/>
      <c r="D192" s="78"/>
      <c r="E192" s="78"/>
      <c r="F192" s="78"/>
      <c r="G192" s="79"/>
      <c r="H192" s="66"/>
      <c r="I192" s="66"/>
      <c r="J192" s="79"/>
      <c r="K192" s="79"/>
      <c r="L192" s="40"/>
      <c r="M192" s="40"/>
      <c r="N192" s="79"/>
      <c r="O192" s="79"/>
      <c r="P192" s="40"/>
      <c r="Q192" s="40"/>
      <c r="R192" s="79"/>
      <c r="S192" s="66"/>
      <c r="T192" s="79"/>
    </row>
    <row r="193" spans="2:20" x14ac:dyDescent="0.35">
      <c r="B193" s="38"/>
      <c r="C193" s="77"/>
      <c r="D193" s="78"/>
      <c r="E193" s="78"/>
      <c r="F193" s="78"/>
      <c r="G193" s="79"/>
      <c r="H193" s="66"/>
      <c r="I193" s="66"/>
      <c r="J193" s="79"/>
      <c r="K193" s="79"/>
      <c r="L193" s="40"/>
      <c r="M193" s="40"/>
      <c r="N193" s="79"/>
      <c r="O193" s="79"/>
      <c r="P193" s="40"/>
      <c r="Q193" s="40"/>
      <c r="R193" s="79"/>
      <c r="S193" s="66"/>
      <c r="T193" s="79"/>
    </row>
    <row r="194" spans="2:20" x14ac:dyDescent="0.35">
      <c r="B194" s="38"/>
      <c r="C194" s="77"/>
      <c r="D194" s="78"/>
      <c r="E194" s="78"/>
      <c r="F194" s="78"/>
      <c r="G194" s="79"/>
      <c r="H194" s="66"/>
      <c r="I194" s="66"/>
      <c r="J194" s="79"/>
      <c r="K194" s="79"/>
      <c r="L194" s="40"/>
      <c r="M194" s="40"/>
      <c r="N194" s="79"/>
      <c r="O194" s="79"/>
      <c r="P194" s="40"/>
      <c r="Q194" s="40"/>
      <c r="R194" s="79"/>
      <c r="S194" s="66"/>
      <c r="T194" s="79"/>
    </row>
    <row r="195" spans="2:20" x14ac:dyDescent="0.35">
      <c r="B195" s="38"/>
      <c r="C195" s="77"/>
      <c r="D195" s="78"/>
      <c r="E195" s="78"/>
      <c r="F195" s="78"/>
      <c r="G195" s="79"/>
      <c r="H195" s="66"/>
      <c r="I195" s="66"/>
      <c r="J195" s="79"/>
      <c r="K195" s="79"/>
      <c r="L195" s="40"/>
      <c r="M195" s="40"/>
      <c r="N195" s="79"/>
      <c r="O195" s="79"/>
      <c r="P195" s="40"/>
      <c r="Q195" s="40"/>
      <c r="R195" s="79"/>
      <c r="S195" s="66"/>
      <c r="T195" s="79"/>
    </row>
    <row r="196" spans="2:20" x14ac:dyDescent="0.35">
      <c r="B196" s="38"/>
      <c r="C196" s="77"/>
      <c r="D196" s="78"/>
      <c r="E196" s="78"/>
      <c r="F196" s="78"/>
      <c r="G196" s="79"/>
      <c r="H196" s="66"/>
      <c r="I196" s="66"/>
      <c r="J196" s="79"/>
      <c r="K196" s="79"/>
      <c r="L196" s="40"/>
      <c r="M196" s="40"/>
      <c r="N196" s="79"/>
      <c r="O196" s="79"/>
      <c r="P196" s="40"/>
      <c r="Q196" s="40"/>
      <c r="R196" s="79"/>
      <c r="S196" s="66"/>
      <c r="T196" s="79"/>
    </row>
    <row r="197" spans="2:20" x14ac:dyDescent="0.35">
      <c r="B197" s="38"/>
      <c r="C197" s="77"/>
      <c r="D197" s="78"/>
      <c r="E197" s="78"/>
      <c r="F197" s="78"/>
      <c r="G197" s="79"/>
      <c r="H197" s="66"/>
      <c r="I197" s="66"/>
      <c r="J197" s="79"/>
      <c r="K197" s="79"/>
      <c r="L197" s="40"/>
      <c r="M197" s="40"/>
      <c r="N197" s="79"/>
      <c r="O197" s="79"/>
      <c r="P197" s="40"/>
      <c r="Q197" s="40"/>
      <c r="R197" s="79"/>
      <c r="S197" s="66"/>
      <c r="T197" s="79"/>
    </row>
    <row r="198" spans="2:20" x14ac:dyDescent="0.35">
      <c r="B198" s="38"/>
      <c r="C198" s="77"/>
      <c r="D198" s="78"/>
      <c r="E198" s="78"/>
      <c r="F198" s="78"/>
      <c r="G198" s="79"/>
      <c r="H198" s="66"/>
      <c r="I198" s="66"/>
      <c r="J198" s="79"/>
      <c r="K198" s="79"/>
      <c r="L198" s="40"/>
      <c r="M198" s="40"/>
      <c r="N198" s="79"/>
      <c r="O198" s="79"/>
      <c r="P198" s="40"/>
      <c r="Q198" s="40"/>
      <c r="R198" s="79"/>
      <c r="S198" s="66"/>
      <c r="T198" s="79"/>
    </row>
    <row r="199" spans="2:20" x14ac:dyDescent="0.35">
      <c r="B199" s="38"/>
      <c r="C199" s="77"/>
      <c r="D199" s="78"/>
      <c r="E199" s="78"/>
      <c r="F199" s="78"/>
      <c r="G199" s="79"/>
      <c r="H199" s="66"/>
      <c r="I199" s="66"/>
      <c r="J199" s="79"/>
      <c r="K199" s="79"/>
      <c r="L199" s="40"/>
      <c r="M199" s="40"/>
      <c r="N199" s="79"/>
      <c r="O199" s="79"/>
      <c r="P199" s="40"/>
      <c r="Q199" s="40"/>
      <c r="R199" s="79"/>
      <c r="S199" s="66"/>
      <c r="T199" s="79"/>
    </row>
    <row r="200" spans="2:20" x14ac:dyDescent="0.35">
      <c r="B200" s="38"/>
      <c r="C200" s="77"/>
      <c r="D200" s="78"/>
      <c r="E200" s="78"/>
      <c r="F200" s="78"/>
      <c r="G200" s="79"/>
      <c r="H200" s="66"/>
      <c r="I200" s="66"/>
      <c r="J200" s="79"/>
      <c r="K200" s="79"/>
      <c r="L200" s="40"/>
      <c r="M200" s="40"/>
      <c r="N200" s="79"/>
      <c r="O200" s="79"/>
      <c r="P200" s="40"/>
      <c r="Q200" s="40"/>
      <c r="R200" s="79"/>
      <c r="S200" s="66"/>
      <c r="T200" s="79"/>
    </row>
    <row r="201" spans="2:20" x14ac:dyDescent="0.35">
      <c r="B201" s="38"/>
      <c r="C201" s="77"/>
      <c r="D201" s="78"/>
      <c r="E201" s="78"/>
      <c r="F201" s="78"/>
      <c r="G201" s="79"/>
      <c r="H201" s="66"/>
      <c r="I201" s="66"/>
      <c r="J201" s="79"/>
      <c r="K201" s="79"/>
      <c r="L201" s="40"/>
      <c r="M201" s="40"/>
      <c r="N201" s="79"/>
      <c r="O201" s="79"/>
      <c r="P201" s="40"/>
      <c r="Q201" s="40"/>
      <c r="R201" s="79"/>
      <c r="S201" s="66"/>
      <c r="T201" s="79"/>
    </row>
    <row r="202" spans="2:20" x14ac:dyDescent="0.35">
      <c r="B202" s="38"/>
      <c r="C202" s="77"/>
      <c r="D202" s="78"/>
      <c r="E202" s="78"/>
      <c r="F202" s="78"/>
      <c r="G202" s="79"/>
      <c r="H202" s="66"/>
      <c r="I202" s="66"/>
      <c r="J202" s="79"/>
      <c r="K202" s="79"/>
      <c r="L202" s="40"/>
      <c r="M202" s="40"/>
      <c r="N202" s="79"/>
      <c r="O202" s="79"/>
      <c r="P202" s="40"/>
      <c r="Q202" s="40"/>
      <c r="R202" s="79"/>
      <c r="S202" s="66"/>
      <c r="T202" s="79"/>
    </row>
    <row r="203" spans="2:20" x14ac:dyDescent="0.35">
      <c r="B203" s="38"/>
      <c r="C203" s="77"/>
      <c r="D203" s="78"/>
      <c r="E203" s="78"/>
      <c r="F203" s="78"/>
      <c r="G203" s="79"/>
      <c r="H203" s="66"/>
      <c r="I203" s="66"/>
      <c r="J203" s="79"/>
      <c r="K203" s="79"/>
      <c r="L203" s="40"/>
      <c r="M203" s="40"/>
      <c r="N203" s="79"/>
      <c r="O203" s="79"/>
      <c r="P203" s="40"/>
      <c r="Q203" s="40"/>
      <c r="R203" s="79"/>
      <c r="S203" s="66"/>
      <c r="T203" s="79"/>
    </row>
    <row r="204" spans="2:20" x14ac:dyDescent="0.35">
      <c r="B204" s="38"/>
      <c r="C204" s="77"/>
      <c r="D204" s="78"/>
      <c r="E204" s="78"/>
      <c r="F204" s="78"/>
      <c r="G204" s="79"/>
      <c r="H204" s="66"/>
      <c r="I204" s="66"/>
      <c r="J204" s="79"/>
      <c r="K204" s="79"/>
      <c r="L204" s="40"/>
      <c r="M204" s="40"/>
      <c r="N204" s="79"/>
      <c r="O204" s="79"/>
      <c r="P204" s="40"/>
      <c r="Q204" s="40"/>
      <c r="R204" s="79"/>
      <c r="S204" s="66"/>
      <c r="T204" s="79"/>
    </row>
    <row r="205" spans="2:20" x14ac:dyDescent="0.35">
      <c r="B205" s="38"/>
      <c r="C205" s="77"/>
      <c r="D205" s="78"/>
      <c r="E205" s="78"/>
      <c r="F205" s="78"/>
      <c r="G205" s="79"/>
      <c r="H205" s="66"/>
      <c r="I205" s="66"/>
      <c r="J205" s="79"/>
      <c r="K205" s="79"/>
      <c r="L205" s="40"/>
      <c r="M205" s="40"/>
      <c r="N205" s="79"/>
      <c r="O205" s="79"/>
      <c r="P205" s="40"/>
      <c r="Q205" s="40"/>
      <c r="R205" s="79"/>
      <c r="S205" s="66"/>
      <c r="T205" s="79"/>
    </row>
    <row r="206" spans="2:20" x14ac:dyDescent="0.35">
      <c r="B206" s="38"/>
      <c r="C206" s="77"/>
      <c r="D206" s="78"/>
      <c r="E206" s="78"/>
      <c r="F206" s="78"/>
      <c r="G206" s="79"/>
      <c r="H206" s="66"/>
      <c r="I206" s="66"/>
      <c r="J206" s="79"/>
      <c r="K206" s="79"/>
      <c r="L206" s="40"/>
      <c r="M206" s="40"/>
      <c r="N206" s="79"/>
      <c r="O206" s="79"/>
      <c r="P206" s="40"/>
      <c r="Q206" s="40"/>
      <c r="R206" s="79"/>
      <c r="S206" s="66"/>
      <c r="T206" s="79"/>
    </row>
    <row r="207" spans="2:20" x14ac:dyDescent="0.35">
      <c r="B207" s="38"/>
      <c r="C207" s="77"/>
      <c r="D207" s="78"/>
      <c r="E207" s="78"/>
      <c r="F207" s="78"/>
      <c r="G207" s="79"/>
      <c r="H207" s="66"/>
      <c r="I207" s="66"/>
      <c r="J207" s="79"/>
      <c r="K207" s="79"/>
      <c r="L207" s="40"/>
      <c r="M207" s="40"/>
      <c r="N207" s="79"/>
      <c r="O207" s="79"/>
      <c r="P207" s="40"/>
      <c r="Q207" s="40"/>
      <c r="R207" s="79"/>
      <c r="S207" s="66"/>
      <c r="T207" s="79"/>
    </row>
    <row r="208" spans="2:20" x14ac:dyDescent="0.35">
      <c r="B208" s="38"/>
      <c r="C208" s="77"/>
      <c r="D208" s="78"/>
      <c r="E208" s="78"/>
      <c r="F208" s="78"/>
      <c r="G208" s="79"/>
      <c r="H208" s="66"/>
      <c r="I208" s="66"/>
      <c r="J208" s="79"/>
      <c r="K208" s="79"/>
      <c r="L208" s="40"/>
      <c r="M208" s="40"/>
      <c r="N208" s="79"/>
      <c r="O208" s="79"/>
      <c r="P208" s="40"/>
      <c r="Q208" s="40"/>
      <c r="R208" s="79"/>
      <c r="S208" s="66"/>
      <c r="T208" s="79"/>
    </row>
    <row r="209" spans="2:20" x14ac:dyDescent="0.35">
      <c r="B209" s="38"/>
      <c r="C209" s="77"/>
      <c r="D209" s="78"/>
      <c r="E209" s="78"/>
      <c r="F209" s="78"/>
      <c r="G209" s="79"/>
      <c r="H209" s="66"/>
      <c r="I209" s="66"/>
      <c r="J209" s="79"/>
      <c r="K209" s="79"/>
      <c r="L209" s="40"/>
      <c r="M209" s="40"/>
      <c r="N209" s="79"/>
      <c r="O209" s="79"/>
      <c r="P209" s="40"/>
      <c r="Q209" s="40"/>
      <c r="R209" s="79"/>
      <c r="S209" s="66"/>
      <c r="T209" s="79"/>
    </row>
    <row r="210" spans="2:20" x14ac:dyDescent="0.35">
      <c r="B210" s="38"/>
      <c r="C210" s="77"/>
      <c r="D210" s="78"/>
      <c r="E210" s="78"/>
      <c r="F210" s="78"/>
      <c r="G210" s="79"/>
      <c r="H210" s="66"/>
      <c r="I210" s="66"/>
      <c r="J210" s="79"/>
      <c r="K210" s="79"/>
      <c r="L210" s="40"/>
      <c r="M210" s="40"/>
      <c r="N210" s="79"/>
      <c r="O210" s="79"/>
      <c r="P210" s="40"/>
      <c r="Q210" s="40"/>
      <c r="R210" s="79"/>
      <c r="S210" s="66"/>
      <c r="T210" s="79"/>
    </row>
    <row r="211" spans="2:20" x14ac:dyDescent="0.35">
      <c r="B211" s="38"/>
      <c r="C211" s="77"/>
      <c r="D211" s="78"/>
      <c r="E211" s="78"/>
      <c r="F211" s="78"/>
      <c r="G211" s="79"/>
      <c r="H211" s="66"/>
      <c r="I211" s="66"/>
      <c r="J211" s="79"/>
      <c r="K211" s="79"/>
      <c r="L211" s="40"/>
      <c r="M211" s="40"/>
      <c r="N211" s="79"/>
      <c r="O211" s="79"/>
      <c r="P211" s="40"/>
      <c r="Q211" s="40"/>
      <c r="R211" s="79"/>
      <c r="S211" s="66"/>
      <c r="T211" s="79"/>
    </row>
    <row r="212" spans="2:20" x14ac:dyDescent="0.35">
      <c r="B212" s="38"/>
      <c r="C212" s="77"/>
      <c r="D212" s="78"/>
      <c r="E212" s="78"/>
      <c r="F212" s="78"/>
      <c r="G212" s="79"/>
      <c r="H212" s="66"/>
      <c r="I212" s="66"/>
      <c r="J212" s="79"/>
      <c r="K212" s="79"/>
      <c r="L212" s="40"/>
      <c r="M212" s="40"/>
      <c r="N212" s="79"/>
      <c r="O212" s="79"/>
      <c r="P212" s="40"/>
      <c r="Q212" s="40"/>
      <c r="R212" s="79"/>
      <c r="S212" s="66"/>
      <c r="T212" s="79"/>
    </row>
    <row r="213" spans="2:20" x14ac:dyDescent="0.35">
      <c r="B213" s="38"/>
      <c r="C213" s="77"/>
      <c r="D213" s="78"/>
      <c r="E213" s="78"/>
      <c r="F213" s="78"/>
      <c r="G213" s="79"/>
      <c r="H213" s="66"/>
      <c r="I213" s="66"/>
      <c r="J213" s="79"/>
      <c r="K213" s="79"/>
      <c r="L213" s="40"/>
      <c r="M213" s="40"/>
      <c r="N213" s="79"/>
      <c r="O213" s="79"/>
      <c r="P213" s="40"/>
      <c r="Q213" s="40"/>
      <c r="R213" s="79"/>
      <c r="S213" s="66"/>
      <c r="T213" s="79"/>
    </row>
    <row r="214" spans="2:20" x14ac:dyDescent="0.35">
      <c r="B214" s="38"/>
      <c r="C214" s="77"/>
      <c r="D214" s="78"/>
      <c r="E214" s="78"/>
      <c r="F214" s="78"/>
      <c r="G214" s="79"/>
      <c r="H214" s="66"/>
      <c r="I214" s="66"/>
      <c r="J214" s="79"/>
      <c r="K214" s="79"/>
      <c r="L214" s="40"/>
      <c r="M214" s="40"/>
      <c r="N214" s="79"/>
      <c r="O214" s="79"/>
      <c r="P214" s="40"/>
      <c r="Q214" s="40"/>
      <c r="R214" s="79"/>
      <c r="S214" s="66"/>
      <c r="T214" s="79"/>
    </row>
    <row r="215" spans="2:20" x14ac:dyDescent="0.35">
      <c r="B215" s="38"/>
      <c r="C215" s="77"/>
      <c r="D215" s="78"/>
      <c r="E215" s="78"/>
      <c r="F215" s="78"/>
      <c r="G215" s="79"/>
      <c r="H215" s="66"/>
      <c r="I215" s="66"/>
      <c r="J215" s="79"/>
      <c r="K215" s="79"/>
      <c r="L215" s="40"/>
      <c r="M215" s="40"/>
      <c r="N215" s="79"/>
      <c r="O215" s="79"/>
      <c r="P215" s="40"/>
      <c r="Q215" s="40"/>
      <c r="R215" s="79"/>
      <c r="S215" s="66"/>
      <c r="T215" s="79"/>
    </row>
    <row r="216" spans="2:20" x14ac:dyDescent="0.35">
      <c r="B216" s="38"/>
      <c r="C216" s="77"/>
      <c r="D216" s="78"/>
      <c r="E216" s="78"/>
      <c r="F216" s="78"/>
      <c r="G216" s="79"/>
      <c r="H216" s="66"/>
      <c r="I216" s="66"/>
      <c r="J216" s="79"/>
      <c r="K216" s="79"/>
      <c r="L216" s="40"/>
      <c r="M216" s="40"/>
      <c r="N216" s="79"/>
      <c r="O216" s="79"/>
      <c r="P216" s="40"/>
      <c r="Q216" s="40"/>
      <c r="R216" s="79"/>
      <c r="S216" s="66"/>
      <c r="T216" s="79"/>
    </row>
    <row r="217" spans="2:20" x14ac:dyDescent="0.35">
      <c r="B217" s="38"/>
      <c r="C217" s="77"/>
      <c r="D217" s="78"/>
      <c r="E217" s="78"/>
      <c r="F217" s="78"/>
      <c r="G217" s="79"/>
      <c r="H217" s="66"/>
      <c r="I217" s="66"/>
      <c r="J217" s="79"/>
      <c r="K217" s="79"/>
      <c r="L217" s="40"/>
      <c r="M217" s="40"/>
      <c r="N217" s="79"/>
      <c r="O217" s="79"/>
      <c r="P217" s="40"/>
      <c r="Q217" s="40"/>
      <c r="R217" s="79"/>
      <c r="S217" s="66"/>
      <c r="T217" s="79"/>
    </row>
    <row r="218" spans="2:20" x14ac:dyDescent="0.35">
      <c r="B218" s="38"/>
      <c r="C218" s="77"/>
      <c r="D218" s="78"/>
      <c r="E218" s="78"/>
      <c r="F218" s="78"/>
      <c r="G218" s="79"/>
      <c r="H218" s="66"/>
      <c r="I218" s="66"/>
      <c r="J218" s="79"/>
      <c r="K218" s="79"/>
      <c r="L218" s="40"/>
      <c r="M218" s="40"/>
      <c r="N218" s="79"/>
      <c r="O218" s="79"/>
      <c r="P218" s="40"/>
      <c r="Q218" s="40"/>
      <c r="R218" s="79"/>
      <c r="S218" s="66"/>
      <c r="T218" s="79"/>
    </row>
    <row r="219" spans="2:20" x14ac:dyDescent="0.35">
      <c r="B219" s="38"/>
      <c r="C219" s="77"/>
      <c r="D219" s="78"/>
      <c r="E219" s="78"/>
      <c r="F219" s="78"/>
      <c r="G219" s="79"/>
      <c r="H219" s="66"/>
      <c r="I219" s="66"/>
      <c r="J219" s="79"/>
      <c r="K219" s="79"/>
      <c r="L219" s="40"/>
      <c r="M219" s="40"/>
      <c r="N219" s="79"/>
      <c r="O219" s="79"/>
      <c r="P219" s="40"/>
      <c r="Q219" s="40"/>
      <c r="R219" s="79"/>
      <c r="S219" s="66"/>
      <c r="T219" s="79"/>
    </row>
    <row r="220" spans="2:20" x14ac:dyDescent="0.35">
      <c r="B220" s="38"/>
      <c r="C220" s="77"/>
      <c r="D220" s="78"/>
      <c r="E220" s="78"/>
      <c r="F220" s="78"/>
      <c r="G220" s="79"/>
      <c r="H220" s="66"/>
      <c r="I220" s="66"/>
      <c r="J220" s="79"/>
      <c r="K220" s="79"/>
      <c r="L220" s="40"/>
      <c r="M220" s="40"/>
      <c r="N220" s="79"/>
      <c r="O220" s="79"/>
      <c r="P220" s="40"/>
      <c r="Q220" s="40"/>
      <c r="R220" s="79"/>
      <c r="S220" s="66"/>
      <c r="T220" s="79"/>
    </row>
    <row r="221" spans="2:20" x14ac:dyDescent="0.35">
      <c r="B221" s="38"/>
      <c r="C221" s="77"/>
      <c r="D221" s="78"/>
      <c r="E221" s="78"/>
      <c r="F221" s="78"/>
      <c r="G221" s="79"/>
      <c r="H221" s="66"/>
      <c r="I221" s="66"/>
      <c r="J221" s="79"/>
      <c r="K221" s="79"/>
      <c r="L221" s="40"/>
      <c r="M221" s="40"/>
      <c r="N221" s="79"/>
      <c r="O221" s="79"/>
      <c r="P221" s="40"/>
      <c r="Q221" s="40"/>
      <c r="R221" s="79"/>
      <c r="S221" s="66"/>
      <c r="T221" s="79"/>
    </row>
    <row r="222" spans="2:20" x14ac:dyDescent="0.35">
      <c r="B222" s="38"/>
      <c r="C222" s="77"/>
      <c r="D222" s="78"/>
      <c r="E222" s="78"/>
      <c r="F222" s="78"/>
      <c r="G222" s="79"/>
      <c r="H222" s="66"/>
      <c r="I222" s="66"/>
      <c r="J222" s="79"/>
      <c r="K222" s="79"/>
      <c r="L222" s="40"/>
      <c r="M222" s="40"/>
      <c r="N222" s="79"/>
      <c r="O222" s="79"/>
      <c r="P222" s="40"/>
      <c r="Q222" s="40"/>
      <c r="R222" s="79"/>
      <c r="S222" s="66"/>
      <c r="T222" s="79"/>
    </row>
    <row r="223" spans="2:20" x14ac:dyDescent="0.35">
      <c r="B223" s="38"/>
      <c r="C223" s="77"/>
      <c r="D223" s="78"/>
      <c r="E223" s="78"/>
      <c r="F223" s="78"/>
      <c r="G223" s="79"/>
      <c r="H223" s="66"/>
      <c r="I223" s="66"/>
      <c r="J223" s="79"/>
      <c r="K223" s="79"/>
      <c r="L223" s="40"/>
      <c r="M223" s="40"/>
      <c r="N223" s="79"/>
      <c r="O223" s="79"/>
      <c r="P223" s="40"/>
      <c r="Q223" s="40"/>
      <c r="R223" s="79"/>
      <c r="S223" s="66"/>
      <c r="T223" s="79"/>
    </row>
    <row r="224" spans="2:20" x14ac:dyDescent="0.35">
      <c r="B224" s="38"/>
      <c r="C224" s="77"/>
      <c r="D224" s="78"/>
      <c r="E224" s="78"/>
      <c r="F224" s="78"/>
      <c r="G224" s="79"/>
      <c r="H224" s="66"/>
      <c r="I224" s="66"/>
      <c r="J224" s="79"/>
      <c r="K224" s="79"/>
      <c r="L224" s="40"/>
      <c r="M224" s="40"/>
      <c r="N224" s="79"/>
      <c r="O224" s="79"/>
      <c r="P224" s="40"/>
      <c r="Q224" s="40"/>
      <c r="R224" s="79"/>
      <c r="S224" s="66"/>
      <c r="T224" s="79"/>
    </row>
    <row r="225" spans="2:20" x14ac:dyDescent="0.35">
      <c r="B225" s="38"/>
      <c r="C225" s="77"/>
      <c r="D225" s="78"/>
      <c r="E225" s="78"/>
      <c r="F225" s="78"/>
      <c r="G225" s="79"/>
      <c r="H225" s="66"/>
      <c r="I225" s="66"/>
      <c r="J225" s="79"/>
      <c r="K225" s="79"/>
      <c r="L225" s="40"/>
      <c r="M225" s="40"/>
      <c r="N225" s="79"/>
      <c r="O225" s="79"/>
      <c r="P225" s="40"/>
      <c r="Q225" s="40"/>
      <c r="R225" s="79"/>
      <c r="S225" s="66"/>
      <c r="T225" s="79"/>
    </row>
    <row r="226" spans="2:20" x14ac:dyDescent="0.35">
      <c r="B226" s="38"/>
      <c r="C226" s="77"/>
      <c r="D226" s="78"/>
      <c r="E226" s="78"/>
      <c r="F226" s="78"/>
      <c r="G226" s="79"/>
      <c r="H226" s="66"/>
      <c r="I226" s="66"/>
      <c r="J226" s="79"/>
      <c r="K226" s="79"/>
      <c r="L226" s="40"/>
      <c r="M226" s="40"/>
      <c r="N226" s="79"/>
      <c r="O226" s="79"/>
      <c r="P226" s="40"/>
      <c r="Q226" s="40"/>
      <c r="R226" s="79"/>
      <c r="S226" s="66"/>
      <c r="T226" s="79"/>
    </row>
    <row r="227" spans="2:20" x14ac:dyDescent="0.35">
      <c r="B227" s="38"/>
      <c r="C227" s="77"/>
      <c r="D227" s="78"/>
      <c r="E227" s="78"/>
      <c r="F227" s="78"/>
      <c r="G227" s="79"/>
      <c r="H227" s="66"/>
      <c r="I227" s="66"/>
      <c r="J227" s="79"/>
      <c r="K227" s="79"/>
      <c r="L227" s="40"/>
      <c r="M227" s="40"/>
      <c r="N227" s="79"/>
      <c r="O227" s="79"/>
      <c r="P227" s="40"/>
      <c r="Q227" s="40"/>
      <c r="R227" s="79"/>
      <c r="S227" s="66"/>
      <c r="T227" s="79"/>
    </row>
    <row r="228" spans="2:20" x14ac:dyDescent="0.35">
      <c r="B228" s="38"/>
      <c r="C228" s="77"/>
      <c r="D228" s="78"/>
      <c r="E228" s="78"/>
      <c r="F228" s="78"/>
      <c r="G228" s="79"/>
      <c r="H228" s="66"/>
      <c r="I228" s="66"/>
      <c r="J228" s="79"/>
      <c r="K228" s="79"/>
      <c r="L228" s="40"/>
      <c r="M228" s="40"/>
      <c r="N228" s="79"/>
      <c r="O228" s="79"/>
      <c r="P228" s="40"/>
      <c r="Q228" s="40"/>
      <c r="R228" s="79"/>
      <c r="S228" s="66"/>
      <c r="T228" s="79"/>
    </row>
    <row r="229" spans="2:20" x14ac:dyDescent="0.35">
      <c r="B229" s="38"/>
      <c r="C229" s="77"/>
      <c r="D229" s="78"/>
      <c r="E229" s="78"/>
      <c r="F229" s="78"/>
      <c r="G229" s="79"/>
      <c r="H229" s="66"/>
      <c r="I229" s="66"/>
      <c r="J229" s="79"/>
      <c r="K229" s="79"/>
      <c r="L229" s="40"/>
      <c r="M229" s="40"/>
      <c r="N229" s="79"/>
      <c r="O229" s="79"/>
      <c r="P229" s="40"/>
      <c r="Q229" s="40"/>
      <c r="R229" s="79"/>
      <c r="S229" s="66"/>
      <c r="T229" s="79"/>
    </row>
    <row r="230" spans="2:20" x14ac:dyDescent="0.35">
      <c r="B230" s="38"/>
      <c r="C230" s="77"/>
      <c r="D230" s="78"/>
      <c r="E230" s="78"/>
      <c r="F230" s="78"/>
      <c r="G230" s="79"/>
      <c r="H230" s="66"/>
      <c r="I230" s="66"/>
      <c r="J230" s="79"/>
      <c r="K230" s="79"/>
      <c r="L230" s="40"/>
      <c r="M230" s="40"/>
      <c r="N230" s="79"/>
      <c r="O230" s="79"/>
      <c r="P230" s="40"/>
      <c r="Q230" s="40"/>
      <c r="R230" s="79"/>
      <c r="S230" s="66"/>
      <c r="T230" s="79"/>
    </row>
    <row r="231" spans="2:20" x14ac:dyDescent="0.35">
      <c r="B231" s="38"/>
      <c r="C231" s="77"/>
      <c r="D231" s="78"/>
      <c r="E231" s="78"/>
      <c r="F231" s="78"/>
      <c r="G231" s="79"/>
      <c r="H231" s="66"/>
      <c r="I231" s="66"/>
      <c r="J231" s="79"/>
      <c r="K231" s="79"/>
      <c r="L231" s="40"/>
      <c r="M231" s="40"/>
      <c r="N231" s="79"/>
      <c r="O231" s="79"/>
      <c r="P231" s="40"/>
      <c r="Q231" s="40"/>
      <c r="R231" s="79"/>
      <c r="S231" s="66"/>
      <c r="T231" s="79"/>
    </row>
    <row r="232" spans="2:20" x14ac:dyDescent="0.35">
      <c r="B232" s="38"/>
      <c r="C232" s="77"/>
      <c r="D232" s="78"/>
      <c r="E232" s="78"/>
      <c r="F232" s="78"/>
      <c r="G232" s="79"/>
      <c r="H232" s="66"/>
      <c r="I232" s="66"/>
      <c r="J232" s="79"/>
      <c r="K232" s="79"/>
      <c r="L232" s="40"/>
      <c r="M232" s="40"/>
      <c r="N232" s="79"/>
      <c r="O232" s="79"/>
      <c r="P232" s="40"/>
      <c r="Q232" s="40"/>
      <c r="R232" s="79"/>
      <c r="S232" s="66"/>
      <c r="T232" s="79"/>
    </row>
    <row r="233" spans="2:20" x14ac:dyDescent="0.35">
      <c r="B233" s="38"/>
      <c r="C233" s="77"/>
      <c r="D233" s="78"/>
      <c r="E233" s="78"/>
      <c r="F233" s="78"/>
      <c r="G233" s="79"/>
      <c r="H233" s="66"/>
      <c r="I233" s="66"/>
      <c r="J233" s="79"/>
      <c r="K233" s="79"/>
      <c r="L233" s="40"/>
      <c r="M233" s="40"/>
      <c r="N233" s="79"/>
      <c r="O233" s="79"/>
      <c r="P233" s="40"/>
      <c r="Q233" s="40"/>
      <c r="R233" s="79"/>
      <c r="S233" s="66"/>
      <c r="T233" s="79"/>
    </row>
    <row r="234" spans="2:20" x14ac:dyDescent="0.35">
      <c r="B234" s="38"/>
      <c r="C234" s="77"/>
      <c r="D234" s="78"/>
      <c r="E234" s="78"/>
      <c r="F234" s="78"/>
      <c r="G234" s="79"/>
      <c r="H234" s="66"/>
      <c r="I234" s="66"/>
      <c r="J234" s="79"/>
      <c r="K234" s="79"/>
      <c r="L234" s="40"/>
      <c r="M234" s="40"/>
      <c r="N234" s="79"/>
      <c r="O234" s="79"/>
      <c r="P234" s="40"/>
      <c r="Q234" s="40"/>
      <c r="R234" s="79"/>
      <c r="S234" s="66"/>
      <c r="T234" s="79"/>
    </row>
    <row r="235" spans="2:20" x14ac:dyDescent="0.35">
      <c r="B235" s="38"/>
      <c r="C235" s="77"/>
      <c r="D235" s="78"/>
      <c r="E235" s="78"/>
      <c r="F235" s="78"/>
      <c r="G235" s="79"/>
      <c r="H235" s="66"/>
      <c r="I235" s="66"/>
      <c r="J235" s="79"/>
      <c r="K235" s="79"/>
      <c r="L235" s="40"/>
      <c r="M235" s="40"/>
      <c r="N235" s="79"/>
      <c r="O235" s="79"/>
      <c r="P235" s="40"/>
      <c r="Q235" s="40"/>
      <c r="R235" s="79"/>
      <c r="S235" s="66"/>
      <c r="T235" s="79"/>
    </row>
    <row r="236" spans="2:20" x14ac:dyDescent="0.35">
      <c r="B236" s="38"/>
      <c r="C236" s="77"/>
      <c r="D236" s="78"/>
      <c r="E236" s="78"/>
      <c r="F236" s="78"/>
      <c r="G236" s="79"/>
      <c r="H236" s="66"/>
      <c r="I236" s="66"/>
      <c r="J236" s="79"/>
      <c r="K236" s="79"/>
      <c r="L236" s="40"/>
      <c r="M236" s="40"/>
      <c r="N236" s="79"/>
      <c r="O236" s="79"/>
      <c r="P236" s="40"/>
      <c r="Q236" s="40"/>
      <c r="R236" s="79"/>
      <c r="S236" s="66"/>
      <c r="T236" s="79"/>
    </row>
    <row r="237" spans="2:20" x14ac:dyDescent="0.35">
      <c r="B237" s="38"/>
      <c r="C237" s="77"/>
      <c r="D237" s="78"/>
      <c r="E237" s="78"/>
      <c r="F237" s="78"/>
      <c r="G237" s="79"/>
      <c r="H237" s="66"/>
      <c r="I237" s="66"/>
      <c r="J237" s="79"/>
      <c r="K237" s="79"/>
      <c r="L237" s="40"/>
      <c r="M237" s="40"/>
      <c r="N237" s="79"/>
      <c r="O237" s="79"/>
      <c r="P237" s="40"/>
      <c r="Q237" s="40"/>
      <c r="R237" s="79"/>
      <c r="S237" s="66"/>
      <c r="T237" s="79"/>
    </row>
    <row r="238" spans="2:20" x14ac:dyDescent="0.35">
      <c r="B238" s="38"/>
      <c r="C238" s="77"/>
      <c r="D238" s="78"/>
      <c r="E238" s="78"/>
      <c r="F238" s="78"/>
      <c r="G238" s="79"/>
      <c r="H238" s="66"/>
      <c r="I238" s="66"/>
      <c r="J238" s="79"/>
      <c r="K238" s="79"/>
      <c r="L238" s="40"/>
      <c r="M238" s="40"/>
      <c r="N238" s="79"/>
      <c r="O238" s="79"/>
      <c r="P238" s="40"/>
      <c r="Q238" s="40"/>
      <c r="R238" s="79"/>
      <c r="S238" s="66"/>
      <c r="T238" s="79"/>
    </row>
    <row r="239" spans="2:20" x14ac:dyDescent="0.35">
      <c r="B239" s="38"/>
      <c r="C239" s="77"/>
      <c r="D239" s="78"/>
      <c r="E239" s="78"/>
      <c r="F239" s="78"/>
      <c r="G239" s="79"/>
      <c r="H239" s="66"/>
      <c r="I239" s="66"/>
      <c r="J239" s="79"/>
      <c r="K239" s="79"/>
      <c r="L239" s="40"/>
      <c r="M239" s="40"/>
      <c r="N239" s="79"/>
      <c r="O239" s="79"/>
      <c r="P239" s="40"/>
      <c r="Q239" s="40"/>
      <c r="R239" s="79"/>
      <c r="S239" s="66"/>
      <c r="T239" s="79"/>
    </row>
    <row r="240" spans="2:20" x14ac:dyDescent="0.35">
      <c r="B240" s="38"/>
      <c r="C240" s="77"/>
      <c r="D240" s="78"/>
      <c r="E240" s="78"/>
      <c r="F240" s="78"/>
      <c r="G240" s="79"/>
      <c r="H240" s="66"/>
      <c r="I240" s="66"/>
      <c r="J240" s="79"/>
      <c r="K240" s="79"/>
      <c r="L240" s="40"/>
      <c r="M240" s="40"/>
      <c r="N240" s="79"/>
      <c r="O240" s="79"/>
      <c r="P240" s="40"/>
      <c r="Q240" s="40"/>
      <c r="R240" s="79"/>
      <c r="S240" s="66"/>
      <c r="T240" s="79"/>
    </row>
    <row r="241" spans="2:20" x14ac:dyDescent="0.35">
      <c r="B241" s="38"/>
      <c r="C241" s="77"/>
      <c r="D241" s="78"/>
      <c r="E241" s="78"/>
      <c r="F241" s="78"/>
      <c r="G241" s="79"/>
      <c r="H241" s="66"/>
      <c r="I241" s="66"/>
      <c r="J241" s="79"/>
      <c r="K241" s="79"/>
      <c r="L241" s="40"/>
      <c r="M241" s="40"/>
      <c r="N241" s="79"/>
      <c r="O241" s="79"/>
      <c r="P241" s="40"/>
      <c r="Q241" s="40"/>
      <c r="R241" s="79"/>
      <c r="S241" s="66"/>
      <c r="T241" s="79"/>
    </row>
    <row r="242" spans="2:20" x14ac:dyDescent="0.35">
      <c r="B242" s="38"/>
      <c r="C242" s="77"/>
      <c r="D242" s="78"/>
      <c r="E242" s="78"/>
      <c r="F242" s="78"/>
      <c r="G242" s="79"/>
      <c r="H242" s="66"/>
      <c r="I242" s="66"/>
      <c r="J242" s="79"/>
      <c r="K242" s="79"/>
      <c r="L242" s="40"/>
      <c r="M242" s="40"/>
      <c r="N242" s="79"/>
      <c r="O242" s="79"/>
      <c r="P242" s="40"/>
      <c r="Q242" s="40"/>
      <c r="R242" s="79"/>
      <c r="S242" s="66"/>
      <c r="T242" s="79"/>
    </row>
    <row r="243" spans="2:20" x14ac:dyDescent="0.35">
      <c r="B243" s="38"/>
      <c r="C243" s="77"/>
      <c r="D243" s="78"/>
      <c r="E243" s="78"/>
      <c r="F243" s="78"/>
      <c r="G243" s="79"/>
      <c r="H243" s="66"/>
      <c r="I243" s="66"/>
      <c r="J243" s="79"/>
      <c r="K243" s="79"/>
      <c r="L243" s="40"/>
      <c r="M243" s="40"/>
      <c r="N243" s="79"/>
      <c r="O243" s="79"/>
      <c r="P243" s="40"/>
      <c r="Q243" s="40"/>
      <c r="R243" s="79"/>
      <c r="S243" s="66"/>
      <c r="T243" s="79"/>
    </row>
    <row r="244" spans="2:20" x14ac:dyDescent="0.35">
      <c r="B244" s="38"/>
      <c r="C244" s="77"/>
      <c r="D244" s="78"/>
      <c r="E244" s="78"/>
      <c r="F244" s="78"/>
      <c r="G244" s="79"/>
      <c r="H244" s="66"/>
      <c r="I244" s="66"/>
      <c r="J244" s="79"/>
      <c r="K244" s="79"/>
      <c r="L244" s="40"/>
      <c r="M244" s="40"/>
      <c r="N244" s="79"/>
      <c r="O244" s="79"/>
      <c r="P244" s="40"/>
      <c r="Q244" s="40"/>
      <c r="R244" s="79"/>
      <c r="S244" s="66"/>
      <c r="T244" s="79"/>
    </row>
    <row r="245" spans="2:20" x14ac:dyDescent="0.35">
      <c r="B245" s="38"/>
      <c r="C245" s="77"/>
      <c r="D245" s="78"/>
      <c r="E245" s="78"/>
      <c r="F245" s="78"/>
      <c r="G245" s="79"/>
      <c r="H245" s="66"/>
      <c r="I245" s="66"/>
      <c r="J245" s="79"/>
      <c r="K245" s="79"/>
      <c r="L245" s="40"/>
      <c r="M245" s="40"/>
      <c r="N245" s="79"/>
      <c r="O245" s="79"/>
      <c r="P245" s="40"/>
      <c r="Q245" s="40"/>
      <c r="R245" s="79"/>
      <c r="S245" s="66"/>
      <c r="T245" s="79"/>
    </row>
    <row r="246" spans="2:20" x14ac:dyDescent="0.35">
      <c r="B246" s="38"/>
      <c r="C246" s="77"/>
      <c r="D246" s="78"/>
      <c r="E246" s="78"/>
      <c r="F246" s="78"/>
      <c r="G246" s="79"/>
      <c r="H246" s="66"/>
      <c r="I246" s="66"/>
      <c r="J246" s="79"/>
      <c r="K246" s="79"/>
      <c r="L246" s="40"/>
      <c r="M246" s="40"/>
      <c r="N246" s="79"/>
      <c r="O246" s="79"/>
      <c r="P246" s="40"/>
      <c r="Q246" s="40"/>
      <c r="R246" s="79"/>
      <c r="S246" s="66"/>
      <c r="T246" s="79"/>
    </row>
    <row r="247" spans="2:20" x14ac:dyDescent="0.35">
      <c r="B247" s="38"/>
      <c r="C247" s="77"/>
      <c r="D247" s="78"/>
      <c r="E247" s="78"/>
      <c r="F247" s="78"/>
      <c r="G247" s="79"/>
      <c r="H247" s="66"/>
      <c r="I247" s="66"/>
      <c r="J247" s="79"/>
      <c r="K247" s="79"/>
      <c r="L247" s="40"/>
      <c r="M247" s="40"/>
      <c r="N247" s="79"/>
      <c r="O247" s="79"/>
      <c r="P247" s="40"/>
      <c r="Q247" s="40"/>
      <c r="R247" s="79"/>
      <c r="S247" s="66"/>
      <c r="T247" s="79"/>
    </row>
    <row r="248" spans="2:20" x14ac:dyDescent="0.35">
      <c r="B248" s="38"/>
      <c r="C248" s="77"/>
      <c r="D248" s="78"/>
      <c r="E248" s="78"/>
      <c r="F248" s="78"/>
      <c r="G248" s="79"/>
      <c r="H248" s="66"/>
      <c r="I248" s="66"/>
      <c r="J248" s="79"/>
      <c r="K248" s="79"/>
      <c r="L248" s="40"/>
      <c r="M248" s="40"/>
      <c r="N248" s="79"/>
      <c r="O248" s="79"/>
      <c r="P248" s="40"/>
      <c r="Q248" s="40"/>
      <c r="R248" s="79"/>
      <c r="S248" s="66"/>
      <c r="T248" s="79"/>
    </row>
    <row r="249" spans="2:20" x14ac:dyDescent="0.35">
      <c r="B249" s="38"/>
      <c r="C249" s="77"/>
      <c r="D249" s="78"/>
      <c r="E249" s="78"/>
      <c r="F249" s="78"/>
      <c r="G249" s="79"/>
      <c r="H249" s="66"/>
      <c r="I249" s="66"/>
      <c r="J249" s="79"/>
      <c r="K249" s="79"/>
      <c r="L249" s="40"/>
      <c r="M249" s="40"/>
      <c r="N249" s="79"/>
      <c r="O249" s="79"/>
      <c r="P249" s="40"/>
      <c r="Q249" s="40"/>
      <c r="R249" s="79"/>
      <c r="S249" s="66"/>
      <c r="T249" s="79"/>
    </row>
    <row r="250" spans="2:20" x14ac:dyDescent="0.35">
      <c r="B250" s="38"/>
      <c r="C250" s="77"/>
      <c r="D250" s="78"/>
      <c r="E250" s="78"/>
      <c r="F250" s="78"/>
      <c r="G250" s="79"/>
      <c r="H250" s="66"/>
      <c r="I250" s="66"/>
      <c r="J250" s="79"/>
      <c r="K250" s="79"/>
      <c r="L250" s="40"/>
      <c r="M250" s="40"/>
      <c r="N250" s="79"/>
      <c r="O250" s="79"/>
      <c r="P250" s="40"/>
      <c r="Q250" s="40"/>
      <c r="R250" s="79"/>
      <c r="S250" s="66"/>
      <c r="T250" s="79"/>
    </row>
    <row r="251" spans="2:20" x14ac:dyDescent="0.35">
      <c r="B251" s="38"/>
      <c r="C251" s="77"/>
      <c r="D251" s="78"/>
      <c r="E251" s="78"/>
      <c r="F251" s="78"/>
      <c r="G251" s="79"/>
      <c r="H251" s="66"/>
      <c r="I251" s="66"/>
      <c r="J251" s="79"/>
      <c r="K251" s="79"/>
      <c r="L251" s="40"/>
      <c r="M251" s="40"/>
      <c r="N251" s="79"/>
      <c r="O251" s="79"/>
      <c r="P251" s="40"/>
      <c r="Q251" s="40"/>
      <c r="R251" s="79"/>
      <c r="S251" s="66"/>
      <c r="T251" s="79"/>
    </row>
    <row r="252" spans="2:20" x14ac:dyDescent="0.35">
      <c r="B252" s="38"/>
      <c r="C252" s="77"/>
      <c r="D252" s="78"/>
      <c r="E252" s="78"/>
      <c r="F252" s="78"/>
      <c r="G252" s="79"/>
      <c r="H252" s="66"/>
      <c r="I252" s="66"/>
      <c r="J252" s="79"/>
      <c r="K252" s="79"/>
      <c r="L252" s="40"/>
      <c r="M252" s="40"/>
      <c r="N252" s="79"/>
      <c r="O252" s="79"/>
      <c r="P252" s="40"/>
      <c r="Q252" s="40"/>
      <c r="R252" s="79"/>
      <c r="S252" s="66"/>
      <c r="T252" s="79"/>
    </row>
    <row r="253" spans="2:20" x14ac:dyDescent="0.35">
      <c r="B253" s="38"/>
      <c r="C253" s="77"/>
      <c r="D253" s="78"/>
      <c r="E253" s="78"/>
      <c r="F253" s="78"/>
      <c r="G253" s="79"/>
      <c r="H253" s="66"/>
      <c r="I253" s="66"/>
      <c r="J253" s="79"/>
      <c r="K253" s="79"/>
      <c r="L253" s="40"/>
      <c r="M253" s="40"/>
      <c r="N253" s="79"/>
      <c r="O253" s="79"/>
      <c r="P253" s="40"/>
      <c r="Q253" s="40"/>
      <c r="R253" s="79"/>
      <c r="S253" s="66"/>
      <c r="T253" s="79"/>
    </row>
    <row r="254" spans="2:20" x14ac:dyDescent="0.35">
      <c r="B254" s="38"/>
      <c r="C254" s="77"/>
      <c r="D254" s="78"/>
      <c r="E254" s="78"/>
      <c r="F254" s="78"/>
      <c r="G254" s="79"/>
      <c r="H254" s="66"/>
      <c r="I254" s="66"/>
      <c r="J254" s="79"/>
      <c r="K254" s="79"/>
      <c r="L254" s="40"/>
      <c r="M254" s="40"/>
      <c r="N254" s="79"/>
      <c r="O254" s="79"/>
      <c r="P254" s="40"/>
      <c r="Q254" s="40"/>
      <c r="R254" s="79"/>
      <c r="S254" s="66"/>
      <c r="T254" s="79"/>
    </row>
    <row r="255" spans="2:20" x14ac:dyDescent="0.35">
      <c r="B255" s="38"/>
      <c r="C255" s="77"/>
      <c r="D255" s="78"/>
      <c r="E255" s="78"/>
      <c r="F255" s="78"/>
      <c r="G255" s="79"/>
      <c r="H255" s="66"/>
      <c r="I255" s="66"/>
      <c r="J255" s="79"/>
      <c r="K255" s="79"/>
      <c r="L255" s="40"/>
      <c r="M255" s="40"/>
      <c r="N255" s="79"/>
      <c r="O255" s="79"/>
      <c r="P255" s="40"/>
      <c r="Q255" s="40"/>
      <c r="R255" s="79"/>
      <c r="S255" s="66"/>
      <c r="T255" s="79"/>
    </row>
    <row r="256" spans="2:20" x14ac:dyDescent="0.35">
      <c r="B256" s="38"/>
      <c r="C256" s="77"/>
      <c r="D256" s="78"/>
      <c r="E256" s="78"/>
      <c r="F256" s="78"/>
      <c r="G256" s="79"/>
      <c r="H256" s="66"/>
      <c r="I256" s="66"/>
      <c r="J256" s="79"/>
      <c r="K256" s="79"/>
      <c r="L256" s="40"/>
      <c r="M256" s="40"/>
      <c r="N256" s="79"/>
      <c r="O256" s="79"/>
      <c r="P256" s="40"/>
      <c r="Q256" s="40"/>
      <c r="R256" s="79"/>
      <c r="S256" s="66"/>
      <c r="T256" s="79"/>
    </row>
    <row r="257" spans="2:20" x14ac:dyDescent="0.35">
      <c r="B257" s="38"/>
      <c r="C257" s="77"/>
      <c r="D257" s="78"/>
      <c r="E257" s="78"/>
      <c r="F257" s="78"/>
      <c r="G257" s="79"/>
      <c r="H257" s="66"/>
      <c r="I257" s="66"/>
      <c r="J257" s="79"/>
      <c r="K257" s="79"/>
      <c r="L257" s="40"/>
      <c r="M257" s="40"/>
      <c r="N257" s="79"/>
      <c r="O257" s="79"/>
      <c r="P257" s="40"/>
      <c r="Q257" s="40"/>
      <c r="R257" s="79"/>
      <c r="S257" s="66"/>
      <c r="T257" s="79"/>
    </row>
    <row r="258" spans="2:20" x14ac:dyDescent="0.35">
      <c r="B258" s="38"/>
      <c r="C258" s="77"/>
      <c r="D258" s="78"/>
      <c r="E258" s="78"/>
      <c r="F258" s="78"/>
      <c r="G258" s="79"/>
      <c r="H258" s="66"/>
      <c r="I258" s="66"/>
      <c r="J258" s="79"/>
      <c r="K258" s="79"/>
      <c r="L258" s="40"/>
      <c r="M258" s="40"/>
      <c r="N258" s="79"/>
      <c r="O258" s="79"/>
      <c r="P258" s="40"/>
      <c r="Q258" s="40"/>
      <c r="R258" s="79"/>
      <c r="S258" s="66"/>
      <c r="T258" s="79"/>
    </row>
    <row r="259" spans="2:20" x14ac:dyDescent="0.35">
      <c r="B259" s="38"/>
      <c r="C259" s="77"/>
      <c r="D259" s="78"/>
      <c r="E259" s="78"/>
      <c r="F259" s="78"/>
      <c r="G259" s="79"/>
      <c r="H259" s="66"/>
      <c r="I259" s="66"/>
      <c r="J259" s="79"/>
      <c r="K259" s="79"/>
      <c r="L259" s="40"/>
      <c r="M259" s="40"/>
      <c r="N259" s="79"/>
      <c r="O259" s="79"/>
      <c r="P259" s="40"/>
      <c r="Q259" s="40"/>
      <c r="R259" s="79"/>
      <c r="S259" s="66"/>
      <c r="T259" s="79"/>
    </row>
    <row r="260" spans="2:20" x14ac:dyDescent="0.35">
      <c r="B260" s="38"/>
      <c r="C260" s="77"/>
      <c r="D260" s="78"/>
      <c r="E260" s="78"/>
      <c r="F260" s="78"/>
      <c r="G260" s="79"/>
      <c r="H260" s="66"/>
      <c r="I260" s="66"/>
      <c r="J260" s="79"/>
      <c r="K260" s="79"/>
      <c r="L260" s="40"/>
      <c r="M260" s="40"/>
      <c r="N260" s="79"/>
      <c r="O260" s="79"/>
      <c r="P260" s="40"/>
      <c r="Q260" s="40"/>
      <c r="R260" s="79"/>
      <c r="S260" s="66"/>
      <c r="T260" s="79"/>
    </row>
    <row r="261" spans="2:20" x14ac:dyDescent="0.35">
      <c r="B261" s="38"/>
      <c r="C261" s="77"/>
      <c r="D261" s="78"/>
      <c r="E261" s="78"/>
      <c r="F261" s="78"/>
      <c r="G261" s="79"/>
      <c r="H261" s="66"/>
      <c r="I261" s="66"/>
      <c r="J261" s="79"/>
      <c r="K261" s="79"/>
      <c r="L261" s="40"/>
      <c r="M261" s="40"/>
      <c r="N261" s="79"/>
      <c r="O261" s="79"/>
      <c r="P261" s="40"/>
      <c r="Q261" s="40"/>
      <c r="R261" s="79"/>
      <c r="S261" s="66"/>
      <c r="T261" s="79"/>
    </row>
    <row r="262" spans="2:20" x14ac:dyDescent="0.35">
      <c r="B262" s="38"/>
      <c r="C262" s="77"/>
      <c r="D262" s="78"/>
      <c r="E262" s="78"/>
      <c r="F262" s="78"/>
      <c r="G262" s="79"/>
      <c r="H262" s="66"/>
      <c r="I262" s="66"/>
      <c r="J262" s="79"/>
      <c r="K262" s="79"/>
      <c r="L262" s="40"/>
      <c r="M262" s="40"/>
      <c r="N262" s="79"/>
      <c r="O262" s="79"/>
      <c r="P262" s="40"/>
      <c r="Q262" s="40"/>
      <c r="R262" s="79"/>
      <c r="S262" s="66"/>
      <c r="T262" s="79"/>
    </row>
    <row r="263" spans="2:20" x14ac:dyDescent="0.35">
      <c r="B263" s="38"/>
      <c r="C263" s="77"/>
      <c r="D263" s="78"/>
      <c r="E263" s="78"/>
      <c r="F263" s="78"/>
      <c r="G263" s="79"/>
      <c r="H263" s="66"/>
      <c r="I263" s="66"/>
      <c r="J263" s="79"/>
      <c r="K263" s="79"/>
      <c r="L263" s="40"/>
      <c r="M263" s="40"/>
      <c r="N263" s="79"/>
      <c r="O263" s="79"/>
      <c r="P263" s="40"/>
      <c r="Q263" s="40"/>
      <c r="R263" s="79"/>
      <c r="S263" s="66"/>
      <c r="T263" s="79"/>
    </row>
    <row r="264" spans="2:20" x14ac:dyDescent="0.35">
      <c r="B264" s="38"/>
      <c r="C264" s="77"/>
      <c r="D264" s="78"/>
      <c r="E264" s="78"/>
      <c r="F264" s="78"/>
      <c r="G264" s="79"/>
      <c r="H264" s="66"/>
      <c r="I264" s="66"/>
      <c r="J264" s="79"/>
      <c r="K264" s="79"/>
      <c r="L264" s="40"/>
      <c r="M264" s="40"/>
      <c r="N264" s="79"/>
      <c r="O264" s="79"/>
      <c r="P264" s="40"/>
      <c r="Q264" s="40"/>
      <c r="R264" s="79"/>
      <c r="S264" s="66"/>
      <c r="T264" s="79"/>
    </row>
    <row r="265" spans="2:20" x14ac:dyDescent="0.35">
      <c r="B265" s="38"/>
      <c r="C265" s="77"/>
      <c r="D265" s="78"/>
      <c r="E265" s="78"/>
      <c r="F265" s="78"/>
      <c r="G265" s="79"/>
      <c r="H265" s="66"/>
      <c r="I265" s="66"/>
      <c r="J265" s="79"/>
      <c r="K265" s="79"/>
      <c r="L265" s="40"/>
      <c r="M265" s="40"/>
      <c r="N265" s="79"/>
      <c r="O265" s="79"/>
      <c r="P265" s="40"/>
      <c r="Q265" s="40"/>
      <c r="R265" s="79"/>
      <c r="S265" s="66"/>
      <c r="T265" s="79"/>
    </row>
    <row r="266" spans="2:20" x14ac:dyDescent="0.35">
      <c r="B266" s="38"/>
      <c r="C266" s="77"/>
      <c r="D266" s="78"/>
      <c r="E266" s="78"/>
      <c r="F266" s="78"/>
      <c r="G266" s="79"/>
      <c r="H266" s="66"/>
      <c r="I266" s="66"/>
      <c r="J266" s="79"/>
      <c r="K266" s="79"/>
      <c r="L266" s="40"/>
      <c r="M266" s="40"/>
      <c r="N266" s="79"/>
      <c r="O266" s="79"/>
      <c r="P266" s="40"/>
      <c r="Q266" s="40"/>
      <c r="R266" s="79"/>
      <c r="S266" s="66"/>
      <c r="T266" s="79"/>
    </row>
    <row r="267" spans="2:20" x14ac:dyDescent="0.35">
      <c r="B267" s="38"/>
      <c r="C267" s="77"/>
      <c r="D267" s="78"/>
      <c r="E267" s="78"/>
      <c r="F267" s="78"/>
      <c r="G267" s="79"/>
      <c r="H267" s="66"/>
      <c r="I267" s="66"/>
      <c r="J267" s="79"/>
      <c r="K267" s="79"/>
      <c r="L267" s="40"/>
      <c r="M267" s="40"/>
      <c r="N267" s="79"/>
      <c r="O267" s="79"/>
      <c r="P267" s="40"/>
      <c r="Q267" s="40"/>
      <c r="R267" s="79"/>
      <c r="S267" s="66"/>
      <c r="T267" s="79"/>
    </row>
    <row r="268" spans="2:20" x14ac:dyDescent="0.35">
      <c r="B268" s="38"/>
      <c r="C268" s="77"/>
      <c r="D268" s="78"/>
      <c r="E268" s="78"/>
      <c r="F268" s="78"/>
      <c r="G268" s="79"/>
      <c r="H268" s="66"/>
      <c r="I268" s="66"/>
      <c r="J268" s="79"/>
      <c r="K268" s="79"/>
      <c r="L268" s="40"/>
      <c r="M268" s="40"/>
      <c r="N268" s="79"/>
      <c r="O268" s="79"/>
      <c r="P268" s="40"/>
      <c r="Q268" s="40"/>
      <c r="R268" s="79"/>
      <c r="S268" s="66"/>
      <c r="T268" s="79"/>
    </row>
    <row r="269" spans="2:20" x14ac:dyDescent="0.35">
      <c r="B269" s="38"/>
      <c r="C269" s="77"/>
      <c r="D269" s="78"/>
      <c r="E269" s="78"/>
      <c r="F269" s="78"/>
      <c r="G269" s="79"/>
      <c r="H269" s="66"/>
      <c r="I269" s="66"/>
      <c r="J269" s="79"/>
      <c r="K269" s="79"/>
      <c r="L269" s="40"/>
      <c r="M269" s="40"/>
      <c r="N269" s="79"/>
      <c r="O269" s="79"/>
      <c r="P269" s="40"/>
      <c r="Q269" s="40"/>
      <c r="R269" s="79"/>
      <c r="S269" s="66"/>
      <c r="T269" s="79"/>
    </row>
    <row r="270" spans="2:20" x14ac:dyDescent="0.35">
      <c r="B270" s="38"/>
      <c r="C270" s="77"/>
      <c r="D270" s="78"/>
      <c r="E270" s="78"/>
      <c r="F270" s="78"/>
      <c r="G270" s="79"/>
      <c r="H270" s="66"/>
      <c r="I270" s="66"/>
      <c r="J270" s="79"/>
      <c r="K270" s="79"/>
      <c r="L270" s="40"/>
      <c r="M270" s="40"/>
      <c r="N270" s="79"/>
      <c r="O270" s="79"/>
      <c r="P270" s="40"/>
      <c r="Q270" s="40"/>
      <c r="R270" s="79"/>
      <c r="S270" s="66"/>
      <c r="T270" s="79"/>
    </row>
    <row r="271" spans="2:20" x14ac:dyDescent="0.35">
      <c r="B271" s="38"/>
      <c r="C271" s="77"/>
      <c r="D271" s="78"/>
      <c r="E271" s="78"/>
      <c r="F271" s="78"/>
      <c r="G271" s="79"/>
      <c r="H271" s="66"/>
      <c r="I271" s="66"/>
      <c r="J271" s="79"/>
      <c r="K271" s="79"/>
      <c r="L271" s="40"/>
      <c r="M271" s="40"/>
      <c r="N271" s="79"/>
      <c r="O271" s="79"/>
      <c r="P271" s="40"/>
      <c r="Q271" s="40"/>
      <c r="R271" s="79"/>
      <c r="S271" s="66"/>
      <c r="T271" s="79"/>
    </row>
    <row r="272" spans="2:20" x14ac:dyDescent="0.35">
      <c r="B272" s="38"/>
      <c r="C272" s="77"/>
      <c r="D272" s="78"/>
      <c r="E272" s="78"/>
      <c r="F272" s="78"/>
      <c r="G272" s="79"/>
      <c r="H272" s="66"/>
      <c r="I272" s="66"/>
      <c r="J272" s="79"/>
      <c r="K272" s="79"/>
      <c r="L272" s="40"/>
      <c r="M272" s="40"/>
      <c r="N272" s="79"/>
      <c r="O272" s="79"/>
      <c r="P272" s="40"/>
      <c r="Q272" s="40"/>
      <c r="R272" s="79"/>
      <c r="S272" s="66"/>
      <c r="T272" s="79"/>
    </row>
    <row r="273" spans="2:20" x14ac:dyDescent="0.35">
      <c r="B273" s="38"/>
      <c r="C273" s="77"/>
      <c r="D273" s="78"/>
      <c r="E273" s="78"/>
      <c r="F273" s="78"/>
      <c r="G273" s="79"/>
      <c r="H273" s="66"/>
      <c r="I273" s="66"/>
      <c r="J273" s="79"/>
      <c r="K273" s="79"/>
      <c r="L273" s="40"/>
      <c r="M273" s="40"/>
      <c r="N273" s="79"/>
      <c r="O273" s="79"/>
      <c r="P273" s="40"/>
      <c r="Q273" s="40"/>
      <c r="R273" s="79"/>
      <c r="S273" s="66"/>
      <c r="T273" s="79"/>
    </row>
    <row r="274" spans="2:20" x14ac:dyDescent="0.35">
      <c r="B274" s="38"/>
      <c r="C274" s="77"/>
      <c r="D274" s="78"/>
      <c r="E274" s="78"/>
      <c r="F274" s="78"/>
      <c r="G274" s="79"/>
      <c r="H274" s="66"/>
      <c r="I274" s="66"/>
      <c r="J274" s="79"/>
      <c r="K274" s="79"/>
      <c r="L274" s="40"/>
      <c r="M274" s="40"/>
      <c r="N274" s="79"/>
      <c r="O274" s="79"/>
      <c r="P274" s="40"/>
      <c r="Q274" s="40"/>
      <c r="R274" s="79"/>
      <c r="S274" s="66"/>
      <c r="T274" s="79"/>
    </row>
    <row r="275" spans="2:20" x14ac:dyDescent="0.35">
      <c r="B275" s="38"/>
      <c r="C275" s="77"/>
      <c r="D275" s="78"/>
      <c r="E275" s="78"/>
      <c r="F275" s="78"/>
      <c r="G275" s="79"/>
      <c r="H275" s="66"/>
      <c r="I275" s="66"/>
      <c r="J275" s="79"/>
      <c r="K275" s="79"/>
      <c r="L275" s="40"/>
      <c r="M275" s="40"/>
      <c r="N275" s="79"/>
      <c r="O275" s="79"/>
      <c r="P275" s="40"/>
      <c r="Q275" s="40"/>
      <c r="R275" s="79"/>
      <c r="S275" s="66"/>
      <c r="T275" s="79"/>
    </row>
    <row r="276" spans="2:20" x14ac:dyDescent="0.35">
      <c r="B276" s="38"/>
      <c r="C276" s="77"/>
      <c r="D276" s="78"/>
      <c r="E276" s="78"/>
      <c r="F276" s="78"/>
      <c r="G276" s="79"/>
      <c r="H276" s="66"/>
      <c r="I276" s="66"/>
      <c r="J276" s="79"/>
      <c r="K276" s="79"/>
      <c r="L276" s="40"/>
      <c r="M276" s="40"/>
      <c r="N276" s="79"/>
      <c r="O276" s="79"/>
      <c r="P276" s="40"/>
      <c r="Q276" s="40"/>
      <c r="R276" s="79"/>
      <c r="S276" s="66"/>
      <c r="T276" s="79"/>
    </row>
    <row r="277" spans="2:20" x14ac:dyDescent="0.35">
      <c r="B277" s="38"/>
      <c r="C277" s="77"/>
      <c r="D277" s="78"/>
      <c r="E277" s="78"/>
      <c r="F277" s="78"/>
      <c r="G277" s="79"/>
      <c r="H277" s="66"/>
      <c r="I277" s="66"/>
      <c r="J277" s="79"/>
      <c r="K277" s="79"/>
      <c r="L277" s="40"/>
      <c r="M277" s="40"/>
      <c r="N277" s="79"/>
      <c r="O277" s="79"/>
      <c r="P277" s="40"/>
      <c r="Q277" s="40"/>
      <c r="R277" s="79"/>
      <c r="S277" s="66"/>
      <c r="T277" s="79"/>
    </row>
    <row r="278" spans="2:20" x14ac:dyDescent="0.35">
      <c r="B278" s="38"/>
      <c r="C278" s="77"/>
      <c r="D278" s="78"/>
      <c r="E278" s="78"/>
      <c r="F278" s="78"/>
      <c r="G278" s="79"/>
      <c r="H278" s="66"/>
      <c r="I278" s="66"/>
      <c r="J278" s="79"/>
      <c r="K278" s="79"/>
      <c r="L278" s="40"/>
      <c r="M278" s="40"/>
      <c r="N278" s="79"/>
      <c r="O278" s="79"/>
      <c r="P278" s="40"/>
      <c r="Q278" s="40"/>
      <c r="R278" s="79"/>
      <c r="S278" s="66"/>
      <c r="T278" s="79"/>
    </row>
    <row r="279" spans="2:20" x14ac:dyDescent="0.35">
      <c r="B279" s="38"/>
      <c r="C279" s="77"/>
      <c r="D279" s="78"/>
      <c r="E279" s="78"/>
      <c r="F279" s="78"/>
      <c r="G279" s="79"/>
      <c r="H279" s="66"/>
      <c r="I279" s="66"/>
      <c r="J279" s="79"/>
      <c r="K279" s="79"/>
      <c r="L279" s="40"/>
      <c r="M279" s="40"/>
      <c r="N279" s="79"/>
      <c r="O279" s="79"/>
      <c r="P279" s="40"/>
      <c r="Q279" s="40"/>
      <c r="R279" s="79"/>
      <c r="S279" s="66"/>
      <c r="T279" s="79"/>
    </row>
    <row r="280" spans="2:20" x14ac:dyDescent="0.35">
      <c r="B280" s="38"/>
      <c r="C280" s="77"/>
      <c r="D280" s="78"/>
      <c r="E280" s="78"/>
      <c r="F280" s="78"/>
      <c r="G280" s="79"/>
      <c r="H280" s="66"/>
      <c r="I280" s="66"/>
      <c r="J280" s="79"/>
      <c r="K280" s="79"/>
      <c r="L280" s="40"/>
      <c r="M280" s="40"/>
      <c r="N280" s="79"/>
      <c r="O280" s="79"/>
      <c r="P280" s="40"/>
      <c r="Q280" s="40"/>
      <c r="R280" s="79"/>
      <c r="S280" s="66"/>
      <c r="T280" s="79"/>
    </row>
    <row r="281" spans="2:20" x14ac:dyDescent="0.35">
      <c r="B281" s="38"/>
      <c r="C281" s="77"/>
      <c r="D281" s="78"/>
      <c r="E281" s="78"/>
      <c r="F281" s="78"/>
      <c r="G281" s="79"/>
      <c r="H281" s="66"/>
      <c r="I281" s="66"/>
      <c r="J281" s="79"/>
      <c r="K281" s="79"/>
      <c r="L281" s="40"/>
      <c r="M281" s="40"/>
      <c r="N281" s="79"/>
      <c r="O281" s="79"/>
      <c r="P281" s="40"/>
      <c r="Q281" s="40"/>
      <c r="R281" s="79"/>
      <c r="S281" s="66"/>
      <c r="T281" s="79"/>
    </row>
    <row r="282" spans="2:20" x14ac:dyDescent="0.35">
      <c r="B282" s="38"/>
      <c r="C282" s="77"/>
      <c r="D282" s="78"/>
      <c r="E282" s="78"/>
      <c r="F282" s="78"/>
      <c r="G282" s="79"/>
      <c r="H282" s="66"/>
      <c r="I282" s="66"/>
      <c r="J282" s="79"/>
      <c r="K282" s="79"/>
      <c r="L282" s="40"/>
      <c r="M282" s="40"/>
      <c r="N282" s="79"/>
      <c r="O282" s="79"/>
      <c r="P282" s="40"/>
      <c r="Q282" s="40"/>
      <c r="R282" s="79"/>
      <c r="S282" s="66"/>
      <c r="T282" s="79"/>
    </row>
    <row r="283" spans="2:20" x14ac:dyDescent="0.35">
      <c r="B283" s="38"/>
      <c r="C283" s="77"/>
      <c r="D283" s="78"/>
      <c r="E283" s="78"/>
      <c r="F283" s="78"/>
      <c r="G283" s="79"/>
      <c r="H283" s="66"/>
      <c r="I283" s="66"/>
      <c r="J283" s="79"/>
      <c r="K283" s="79"/>
      <c r="L283" s="40"/>
      <c r="M283" s="40"/>
      <c r="N283" s="79"/>
      <c r="O283" s="79"/>
      <c r="P283" s="40"/>
      <c r="Q283" s="40"/>
      <c r="R283" s="79"/>
      <c r="S283" s="66"/>
      <c r="T283" s="79"/>
    </row>
    <row r="284" spans="2:20" x14ac:dyDescent="0.35">
      <c r="B284" s="38"/>
      <c r="C284" s="77"/>
      <c r="D284" s="78"/>
      <c r="E284" s="78"/>
      <c r="F284" s="78"/>
      <c r="G284" s="79"/>
      <c r="H284" s="66"/>
      <c r="I284" s="66"/>
      <c r="J284" s="79"/>
      <c r="K284" s="79"/>
      <c r="L284" s="40"/>
      <c r="M284" s="40"/>
      <c r="N284" s="79"/>
      <c r="O284" s="79"/>
      <c r="P284" s="40"/>
      <c r="Q284" s="40"/>
      <c r="R284" s="79"/>
      <c r="S284" s="66"/>
      <c r="T284" s="79"/>
    </row>
    <row r="285" spans="2:20" x14ac:dyDescent="0.35">
      <c r="B285" s="38"/>
      <c r="C285" s="77"/>
      <c r="D285" s="78"/>
      <c r="E285" s="78"/>
      <c r="F285" s="78"/>
      <c r="G285" s="79"/>
      <c r="H285" s="66"/>
      <c r="I285" s="66"/>
      <c r="J285" s="79"/>
      <c r="K285" s="79"/>
      <c r="L285" s="40"/>
      <c r="M285" s="40"/>
      <c r="N285" s="79"/>
      <c r="O285" s="79"/>
      <c r="P285" s="40"/>
      <c r="Q285" s="40"/>
      <c r="R285" s="79"/>
      <c r="S285" s="66"/>
      <c r="T285" s="79"/>
    </row>
    <row r="286" spans="2:20" x14ac:dyDescent="0.35">
      <c r="B286" s="38"/>
      <c r="C286" s="77"/>
      <c r="D286" s="78"/>
      <c r="E286" s="78"/>
      <c r="F286" s="78"/>
      <c r="G286" s="79"/>
      <c r="H286" s="66"/>
      <c r="I286" s="66"/>
      <c r="J286" s="79"/>
      <c r="K286" s="79"/>
      <c r="L286" s="40"/>
      <c r="M286" s="40"/>
      <c r="N286" s="79"/>
      <c r="O286" s="79"/>
      <c r="P286" s="40"/>
      <c r="Q286" s="40"/>
      <c r="R286" s="79"/>
      <c r="S286" s="66"/>
      <c r="T286" s="79"/>
    </row>
    <row r="287" spans="2:20" x14ac:dyDescent="0.35">
      <c r="B287" s="38"/>
      <c r="C287" s="77"/>
      <c r="D287" s="78"/>
      <c r="E287" s="78"/>
      <c r="F287" s="78"/>
      <c r="G287" s="79"/>
      <c r="H287" s="66"/>
      <c r="I287" s="66"/>
      <c r="J287" s="79"/>
      <c r="K287" s="79"/>
      <c r="L287" s="40"/>
      <c r="M287" s="40"/>
      <c r="N287" s="79"/>
      <c r="O287" s="79"/>
      <c r="P287" s="40"/>
      <c r="Q287" s="40"/>
      <c r="R287" s="79"/>
      <c r="S287" s="66"/>
      <c r="T287" s="79"/>
    </row>
    <row r="288" spans="2:20" x14ac:dyDescent="0.35">
      <c r="B288" s="38"/>
      <c r="C288" s="77"/>
      <c r="D288" s="78"/>
      <c r="E288" s="78"/>
      <c r="F288" s="78"/>
      <c r="G288" s="79"/>
      <c r="H288" s="66"/>
      <c r="I288" s="66"/>
      <c r="J288" s="79"/>
      <c r="K288" s="79"/>
      <c r="L288" s="40"/>
      <c r="M288" s="40"/>
      <c r="N288" s="79"/>
      <c r="O288" s="79"/>
      <c r="P288" s="40"/>
      <c r="Q288" s="40"/>
      <c r="R288" s="79"/>
      <c r="S288" s="66"/>
      <c r="T288" s="79"/>
    </row>
    <row r="289" spans="2:20" x14ac:dyDescent="0.35">
      <c r="B289" s="38"/>
      <c r="C289" s="77"/>
      <c r="D289" s="78"/>
      <c r="E289" s="78"/>
      <c r="F289" s="78"/>
      <c r="G289" s="79"/>
      <c r="H289" s="66"/>
      <c r="I289" s="66"/>
      <c r="J289" s="79"/>
      <c r="K289" s="79"/>
      <c r="L289" s="40"/>
      <c r="M289" s="40"/>
      <c r="N289" s="79"/>
      <c r="O289" s="79"/>
      <c r="P289" s="40"/>
      <c r="Q289" s="40"/>
      <c r="R289" s="79"/>
      <c r="S289" s="66"/>
      <c r="T289" s="79"/>
    </row>
    <row r="290" spans="2:20" x14ac:dyDescent="0.35">
      <c r="B290" s="38"/>
      <c r="C290" s="77"/>
      <c r="D290" s="78"/>
      <c r="E290" s="78"/>
      <c r="F290" s="78"/>
      <c r="G290" s="79"/>
      <c r="H290" s="66"/>
      <c r="I290" s="66"/>
      <c r="J290" s="79"/>
      <c r="K290" s="79"/>
      <c r="L290" s="40"/>
      <c r="M290" s="40"/>
      <c r="N290" s="79"/>
      <c r="O290" s="79"/>
      <c r="P290" s="40"/>
      <c r="Q290" s="40"/>
      <c r="R290" s="79"/>
      <c r="S290" s="66"/>
      <c r="T290" s="79"/>
    </row>
    <row r="291" spans="2:20" x14ac:dyDescent="0.35">
      <c r="B291" s="38"/>
      <c r="C291" s="77"/>
      <c r="D291" s="78"/>
      <c r="E291" s="78"/>
      <c r="F291" s="78"/>
      <c r="G291" s="79"/>
      <c r="H291" s="66"/>
      <c r="I291" s="66"/>
      <c r="J291" s="79"/>
      <c r="K291" s="79"/>
      <c r="L291" s="40"/>
      <c r="M291" s="40"/>
      <c r="N291" s="79"/>
      <c r="O291" s="79"/>
      <c r="P291" s="40"/>
      <c r="Q291" s="40"/>
      <c r="R291" s="79"/>
      <c r="S291" s="66"/>
      <c r="T291" s="79"/>
    </row>
    <row r="292" spans="2:20" x14ac:dyDescent="0.35">
      <c r="B292" s="38"/>
      <c r="C292" s="77"/>
      <c r="D292" s="78"/>
      <c r="E292" s="78"/>
      <c r="F292" s="78"/>
      <c r="G292" s="79"/>
      <c r="H292" s="66"/>
      <c r="I292" s="66"/>
      <c r="J292" s="79"/>
      <c r="K292" s="79"/>
      <c r="L292" s="40"/>
      <c r="M292" s="40"/>
      <c r="N292" s="79"/>
      <c r="O292" s="79"/>
      <c r="P292" s="40"/>
      <c r="Q292" s="40"/>
      <c r="R292" s="79"/>
      <c r="S292" s="66"/>
      <c r="T292" s="79"/>
    </row>
    <row r="293" spans="2:20" x14ac:dyDescent="0.35">
      <c r="B293" s="38"/>
      <c r="C293" s="77"/>
      <c r="D293" s="78"/>
      <c r="E293" s="78"/>
      <c r="F293" s="78"/>
      <c r="G293" s="79"/>
      <c r="H293" s="66"/>
      <c r="I293" s="66"/>
      <c r="J293" s="79"/>
      <c r="K293" s="79"/>
      <c r="L293" s="40"/>
      <c r="M293" s="40"/>
      <c r="N293" s="79"/>
      <c r="O293" s="79"/>
      <c r="P293" s="40"/>
      <c r="Q293" s="40"/>
      <c r="R293" s="79"/>
      <c r="S293" s="66"/>
      <c r="T293" s="79"/>
    </row>
    <row r="294" spans="2:20" x14ac:dyDescent="0.35">
      <c r="B294" s="38"/>
      <c r="C294" s="77"/>
      <c r="D294" s="78"/>
      <c r="E294" s="78"/>
      <c r="F294" s="78"/>
      <c r="G294" s="79"/>
      <c r="H294" s="66"/>
      <c r="I294" s="66"/>
      <c r="J294" s="79"/>
      <c r="K294" s="79"/>
      <c r="L294" s="40"/>
      <c r="M294" s="40"/>
      <c r="N294" s="79"/>
      <c r="O294" s="79"/>
      <c r="P294" s="40"/>
      <c r="Q294" s="40"/>
      <c r="R294" s="79"/>
      <c r="S294" s="66"/>
      <c r="T294" s="79"/>
    </row>
    <row r="295" spans="2:20" x14ac:dyDescent="0.35">
      <c r="B295" s="38"/>
      <c r="C295" s="77"/>
      <c r="D295" s="78"/>
      <c r="E295" s="78"/>
      <c r="F295" s="78"/>
      <c r="G295" s="79"/>
      <c r="H295" s="66"/>
      <c r="I295" s="66"/>
      <c r="J295" s="79"/>
      <c r="K295" s="79"/>
      <c r="L295" s="40"/>
      <c r="M295" s="40"/>
      <c r="N295" s="79"/>
      <c r="O295" s="79"/>
      <c r="P295" s="40"/>
      <c r="Q295" s="40"/>
      <c r="R295" s="79"/>
      <c r="S295" s="66"/>
      <c r="T295" s="79"/>
    </row>
    <row r="296" spans="2:20" x14ac:dyDescent="0.35">
      <c r="B296" s="38"/>
      <c r="C296" s="77"/>
      <c r="D296" s="78"/>
      <c r="E296" s="78"/>
      <c r="F296" s="78"/>
      <c r="G296" s="79"/>
      <c r="H296" s="66"/>
      <c r="I296" s="66"/>
      <c r="J296" s="79"/>
      <c r="K296" s="79"/>
      <c r="L296" s="40"/>
      <c r="M296" s="40"/>
      <c r="N296" s="79"/>
      <c r="O296" s="79"/>
      <c r="P296" s="40"/>
      <c r="Q296" s="40"/>
      <c r="R296" s="79"/>
      <c r="S296" s="66"/>
      <c r="T296" s="79"/>
    </row>
    <row r="297" spans="2:20" x14ac:dyDescent="0.35">
      <c r="B297" s="38"/>
      <c r="C297" s="77"/>
      <c r="D297" s="78"/>
      <c r="E297" s="78"/>
      <c r="F297" s="78"/>
      <c r="G297" s="79"/>
      <c r="H297" s="66"/>
      <c r="I297" s="66"/>
      <c r="J297" s="79"/>
      <c r="K297" s="79"/>
      <c r="L297" s="40"/>
      <c r="M297" s="40"/>
      <c r="N297" s="79"/>
      <c r="O297" s="79"/>
      <c r="P297" s="40"/>
      <c r="Q297" s="40"/>
      <c r="R297" s="79"/>
      <c r="S297" s="66"/>
      <c r="T297" s="79"/>
    </row>
    <row r="298" spans="2:20" x14ac:dyDescent="0.35">
      <c r="B298" s="38"/>
      <c r="C298" s="77"/>
      <c r="D298" s="78"/>
      <c r="E298" s="78"/>
      <c r="F298" s="78"/>
      <c r="G298" s="79"/>
      <c r="H298" s="66"/>
      <c r="I298" s="66"/>
      <c r="J298" s="79"/>
      <c r="K298" s="79"/>
      <c r="L298" s="40"/>
      <c r="M298" s="40"/>
      <c r="N298" s="79"/>
      <c r="O298" s="79"/>
      <c r="P298" s="40"/>
      <c r="Q298" s="40"/>
      <c r="R298" s="79"/>
      <c r="S298" s="66"/>
      <c r="T298" s="79"/>
    </row>
    <row r="299" spans="2:20" x14ac:dyDescent="0.35">
      <c r="B299" s="38"/>
      <c r="C299" s="77"/>
      <c r="D299" s="78"/>
      <c r="E299" s="78"/>
      <c r="F299" s="78"/>
      <c r="G299" s="79"/>
      <c r="H299" s="66"/>
      <c r="I299" s="66"/>
      <c r="J299" s="79"/>
      <c r="K299" s="79"/>
      <c r="L299" s="40"/>
      <c r="M299" s="40"/>
      <c r="N299" s="79"/>
      <c r="O299" s="79"/>
      <c r="P299" s="40"/>
      <c r="Q299" s="40"/>
      <c r="R299" s="79"/>
      <c r="S299" s="66"/>
      <c r="T299" s="79"/>
    </row>
    <row r="300" spans="2:20" x14ac:dyDescent="0.35">
      <c r="B300" s="38"/>
      <c r="C300" s="77"/>
      <c r="D300" s="78"/>
      <c r="E300" s="78"/>
      <c r="F300" s="78"/>
      <c r="G300" s="79"/>
      <c r="H300" s="66"/>
      <c r="I300" s="66"/>
      <c r="J300" s="79"/>
      <c r="K300" s="79"/>
      <c r="L300" s="40"/>
      <c r="M300" s="40"/>
      <c r="N300" s="79"/>
      <c r="O300" s="79"/>
      <c r="P300" s="40"/>
      <c r="Q300" s="40"/>
      <c r="R300" s="79"/>
      <c r="S300" s="66"/>
      <c r="T300" s="79"/>
    </row>
    <row r="301" spans="2:20" x14ac:dyDescent="0.35">
      <c r="B301" s="38"/>
      <c r="C301" s="77"/>
      <c r="D301" s="78"/>
      <c r="E301" s="78"/>
      <c r="F301" s="78"/>
      <c r="G301" s="79"/>
      <c r="H301" s="66"/>
      <c r="I301" s="66"/>
      <c r="J301" s="79"/>
      <c r="K301" s="79"/>
      <c r="L301" s="40"/>
      <c r="M301" s="40"/>
      <c r="N301" s="79"/>
      <c r="O301" s="79"/>
      <c r="P301" s="40"/>
      <c r="Q301" s="40"/>
      <c r="R301" s="79"/>
      <c r="S301" s="66"/>
      <c r="T301" s="79"/>
    </row>
    <row r="302" spans="2:20" x14ac:dyDescent="0.35">
      <c r="B302" s="38"/>
      <c r="C302" s="77"/>
      <c r="D302" s="78"/>
      <c r="E302" s="78"/>
      <c r="F302" s="78"/>
      <c r="G302" s="79"/>
      <c r="H302" s="66"/>
      <c r="I302" s="66"/>
      <c r="J302" s="79"/>
      <c r="K302" s="79"/>
      <c r="L302" s="40"/>
      <c r="M302" s="40"/>
      <c r="N302" s="79"/>
      <c r="O302" s="79"/>
      <c r="P302" s="40"/>
      <c r="Q302" s="40"/>
      <c r="R302" s="79"/>
      <c r="S302" s="66"/>
      <c r="T302" s="79"/>
    </row>
    <row r="303" spans="2:20" x14ac:dyDescent="0.35">
      <c r="B303" s="38"/>
      <c r="C303" s="77"/>
      <c r="D303" s="78"/>
      <c r="E303" s="78"/>
      <c r="F303" s="78"/>
      <c r="G303" s="79"/>
      <c r="H303" s="66"/>
      <c r="I303" s="66"/>
      <c r="J303" s="79"/>
      <c r="K303" s="79"/>
      <c r="L303" s="40"/>
      <c r="M303" s="40"/>
      <c r="N303" s="79"/>
      <c r="O303" s="79"/>
      <c r="P303" s="40"/>
      <c r="Q303" s="40"/>
      <c r="R303" s="79"/>
      <c r="S303" s="66"/>
      <c r="T303" s="79"/>
    </row>
    <row r="304" spans="2:20" x14ac:dyDescent="0.35">
      <c r="B304" s="38"/>
      <c r="C304" s="77"/>
      <c r="D304" s="78"/>
      <c r="E304" s="78"/>
      <c r="F304" s="78"/>
      <c r="G304" s="79"/>
      <c r="H304" s="66"/>
      <c r="I304" s="66"/>
      <c r="J304" s="79"/>
      <c r="K304" s="79"/>
      <c r="L304" s="40"/>
      <c r="M304" s="40"/>
      <c r="N304" s="79"/>
      <c r="O304" s="79"/>
      <c r="P304" s="40"/>
      <c r="Q304" s="40"/>
      <c r="R304" s="79"/>
      <c r="S304" s="66"/>
      <c r="T304" s="79"/>
    </row>
    <row r="305" spans="2:20" x14ac:dyDescent="0.35">
      <c r="B305" s="38"/>
      <c r="C305" s="77"/>
      <c r="D305" s="78"/>
      <c r="E305" s="78"/>
      <c r="F305" s="78"/>
      <c r="G305" s="79"/>
      <c r="H305" s="66"/>
      <c r="I305" s="66"/>
      <c r="J305" s="79"/>
      <c r="K305" s="79"/>
      <c r="L305" s="40"/>
      <c r="M305" s="40"/>
      <c r="N305" s="79"/>
      <c r="O305" s="79"/>
      <c r="P305" s="40"/>
      <c r="Q305" s="40"/>
      <c r="R305" s="79"/>
      <c r="S305" s="66"/>
      <c r="T305" s="79"/>
    </row>
    <row r="306" spans="2:20" x14ac:dyDescent="0.35">
      <c r="B306" s="38"/>
      <c r="C306" s="77"/>
      <c r="D306" s="78"/>
      <c r="E306" s="78"/>
      <c r="F306" s="78"/>
      <c r="G306" s="79"/>
      <c r="H306" s="66"/>
      <c r="I306" s="66"/>
      <c r="J306" s="79"/>
      <c r="K306" s="79"/>
      <c r="L306" s="40"/>
      <c r="M306" s="40"/>
      <c r="N306" s="79"/>
      <c r="O306" s="79"/>
      <c r="P306" s="40"/>
      <c r="Q306" s="40"/>
      <c r="R306" s="79"/>
      <c r="S306" s="66"/>
      <c r="T306" s="79"/>
    </row>
    <row r="307" spans="2:20" x14ac:dyDescent="0.35">
      <c r="B307" s="38"/>
      <c r="C307" s="77"/>
      <c r="D307" s="78"/>
      <c r="E307" s="78"/>
      <c r="F307" s="78"/>
      <c r="G307" s="79"/>
      <c r="H307" s="66"/>
      <c r="I307" s="66"/>
      <c r="J307" s="79"/>
      <c r="K307" s="79"/>
      <c r="L307" s="40"/>
      <c r="M307" s="40"/>
      <c r="N307" s="79"/>
      <c r="O307" s="79"/>
      <c r="P307" s="40"/>
      <c r="Q307" s="40"/>
      <c r="R307" s="79"/>
      <c r="S307" s="66"/>
      <c r="T307" s="79"/>
    </row>
    <row r="308" spans="2:20" x14ac:dyDescent="0.35">
      <c r="B308" s="38"/>
      <c r="C308" s="77"/>
      <c r="D308" s="78"/>
      <c r="E308" s="78"/>
      <c r="F308" s="78"/>
      <c r="G308" s="79"/>
      <c r="H308" s="66"/>
      <c r="I308" s="66"/>
      <c r="J308" s="79"/>
      <c r="K308" s="79"/>
      <c r="L308" s="40"/>
      <c r="M308" s="40"/>
      <c r="N308" s="79"/>
      <c r="O308" s="79"/>
      <c r="P308" s="40"/>
      <c r="Q308" s="40"/>
      <c r="R308" s="79"/>
      <c r="S308" s="66"/>
      <c r="T308" s="79"/>
    </row>
    <row r="309" spans="2:20" x14ac:dyDescent="0.35">
      <c r="B309" s="38"/>
      <c r="C309" s="77"/>
      <c r="D309" s="78"/>
      <c r="E309" s="78"/>
      <c r="F309" s="78"/>
      <c r="G309" s="79"/>
      <c r="H309" s="66"/>
      <c r="I309" s="66"/>
      <c r="J309" s="79"/>
      <c r="K309" s="79"/>
      <c r="L309" s="40"/>
      <c r="M309" s="40"/>
      <c r="N309" s="79"/>
      <c r="O309" s="79"/>
      <c r="P309" s="40"/>
      <c r="Q309" s="40"/>
      <c r="R309" s="79"/>
      <c r="S309" s="66"/>
      <c r="T309" s="79"/>
    </row>
    <row r="310" spans="2:20" x14ac:dyDescent="0.35">
      <c r="B310" s="38"/>
      <c r="C310" s="77"/>
      <c r="D310" s="78"/>
      <c r="E310" s="78"/>
      <c r="F310" s="78"/>
      <c r="G310" s="79"/>
      <c r="H310" s="66"/>
      <c r="I310" s="66"/>
      <c r="J310" s="79"/>
      <c r="K310" s="79"/>
      <c r="L310" s="40"/>
      <c r="M310" s="40"/>
      <c r="N310" s="79"/>
      <c r="O310" s="79"/>
      <c r="P310" s="40"/>
      <c r="Q310" s="40"/>
      <c r="R310" s="79"/>
      <c r="S310" s="66"/>
      <c r="T310" s="79"/>
    </row>
    <row r="311" spans="2:20" x14ac:dyDescent="0.35">
      <c r="B311" s="38"/>
      <c r="C311" s="77"/>
      <c r="D311" s="78"/>
      <c r="E311" s="78"/>
      <c r="F311" s="78"/>
      <c r="G311" s="79"/>
      <c r="H311" s="66"/>
      <c r="I311" s="66"/>
      <c r="J311" s="79"/>
      <c r="K311" s="79"/>
      <c r="L311" s="40"/>
      <c r="M311" s="40"/>
      <c r="N311" s="79"/>
      <c r="O311" s="79"/>
      <c r="P311" s="40"/>
      <c r="Q311" s="40"/>
      <c r="R311" s="79"/>
      <c r="S311" s="66"/>
      <c r="T311" s="79"/>
    </row>
    <row r="312" spans="2:20" x14ac:dyDescent="0.35">
      <c r="B312" s="38"/>
      <c r="C312" s="77"/>
      <c r="D312" s="78"/>
      <c r="E312" s="78"/>
      <c r="F312" s="78"/>
      <c r="G312" s="79"/>
      <c r="H312" s="66"/>
      <c r="I312" s="66"/>
      <c r="J312" s="79"/>
      <c r="K312" s="79"/>
      <c r="L312" s="40"/>
      <c r="M312" s="40"/>
      <c r="N312" s="79"/>
      <c r="O312" s="79"/>
      <c r="P312" s="40"/>
      <c r="Q312" s="40"/>
      <c r="R312" s="79"/>
      <c r="S312" s="66"/>
      <c r="T312" s="79"/>
    </row>
    <row r="313" spans="2:20" x14ac:dyDescent="0.35">
      <c r="B313" s="38"/>
      <c r="C313" s="77"/>
      <c r="D313" s="78"/>
      <c r="E313" s="78"/>
      <c r="F313" s="78"/>
      <c r="G313" s="79"/>
      <c r="H313" s="66"/>
      <c r="I313" s="66"/>
      <c r="J313" s="79"/>
      <c r="K313" s="79"/>
      <c r="L313" s="40"/>
      <c r="M313" s="40"/>
      <c r="N313" s="79"/>
      <c r="O313" s="79"/>
      <c r="P313" s="40"/>
      <c r="Q313" s="40"/>
      <c r="R313" s="79"/>
      <c r="S313" s="66"/>
      <c r="T313" s="79"/>
    </row>
    <row r="314" spans="2:20" x14ac:dyDescent="0.35">
      <c r="B314" s="38"/>
      <c r="C314" s="77"/>
      <c r="D314" s="78"/>
      <c r="E314" s="78"/>
      <c r="F314" s="78"/>
      <c r="G314" s="79"/>
      <c r="H314" s="66"/>
      <c r="I314" s="66"/>
      <c r="J314" s="79"/>
      <c r="K314" s="79"/>
      <c r="L314" s="40"/>
      <c r="M314" s="40"/>
      <c r="N314" s="79"/>
      <c r="O314" s="79"/>
      <c r="P314" s="40"/>
      <c r="Q314" s="40"/>
      <c r="R314" s="79"/>
      <c r="S314" s="66"/>
      <c r="T314" s="79"/>
    </row>
    <row r="315" spans="2:20" x14ac:dyDescent="0.35">
      <c r="B315" s="38"/>
      <c r="C315" s="77"/>
      <c r="D315" s="78"/>
      <c r="E315" s="78"/>
      <c r="F315" s="78"/>
      <c r="G315" s="79"/>
      <c r="H315" s="66"/>
      <c r="I315" s="66"/>
      <c r="J315" s="79"/>
      <c r="K315" s="79"/>
      <c r="L315" s="40"/>
      <c r="M315" s="40"/>
      <c r="N315" s="79"/>
      <c r="O315" s="79"/>
      <c r="P315" s="40"/>
      <c r="Q315" s="40"/>
      <c r="R315" s="79"/>
      <c r="S315" s="66"/>
      <c r="T315" s="79"/>
    </row>
    <row r="316" spans="2:20" x14ac:dyDescent="0.35">
      <c r="B316" s="38"/>
      <c r="C316" s="77"/>
      <c r="D316" s="78"/>
      <c r="E316" s="78"/>
      <c r="F316" s="78"/>
      <c r="G316" s="79"/>
      <c r="H316" s="66"/>
      <c r="I316" s="66"/>
      <c r="J316" s="79"/>
      <c r="K316" s="79"/>
      <c r="L316" s="40"/>
      <c r="M316" s="40"/>
      <c r="N316" s="79"/>
      <c r="O316" s="79"/>
      <c r="P316" s="40"/>
      <c r="Q316" s="40"/>
      <c r="R316" s="79"/>
      <c r="S316" s="66"/>
      <c r="T316" s="79"/>
    </row>
    <row r="317" spans="2:20" x14ac:dyDescent="0.35">
      <c r="B317" s="38"/>
      <c r="C317" s="77"/>
      <c r="D317" s="78"/>
      <c r="E317" s="78"/>
      <c r="F317" s="78"/>
      <c r="G317" s="79"/>
      <c r="H317" s="66"/>
      <c r="I317" s="66"/>
      <c r="J317" s="79"/>
      <c r="K317" s="79"/>
      <c r="L317" s="40"/>
      <c r="M317" s="40"/>
      <c r="N317" s="79"/>
      <c r="O317" s="79"/>
      <c r="P317" s="40"/>
      <c r="Q317" s="40"/>
      <c r="R317" s="79"/>
      <c r="S317" s="66"/>
      <c r="T317" s="79"/>
    </row>
    <row r="318" spans="2:20" x14ac:dyDescent="0.35">
      <c r="B318" s="38"/>
      <c r="C318" s="77"/>
      <c r="D318" s="78"/>
      <c r="E318" s="78"/>
      <c r="F318" s="78"/>
      <c r="G318" s="79"/>
      <c r="H318" s="66"/>
      <c r="I318" s="66"/>
      <c r="J318" s="79"/>
      <c r="K318" s="79"/>
      <c r="L318" s="40"/>
      <c r="M318" s="40"/>
      <c r="N318" s="79"/>
      <c r="O318" s="79"/>
      <c r="P318" s="40"/>
      <c r="Q318" s="40"/>
      <c r="R318" s="79"/>
      <c r="S318" s="66"/>
      <c r="T318" s="79"/>
    </row>
    <row r="319" spans="2:20" x14ac:dyDescent="0.35">
      <c r="B319" s="38"/>
      <c r="C319" s="77"/>
      <c r="D319" s="78"/>
      <c r="E319" s="78"/>
      <c r="F319" s="78"/>
      <c r="G319" s="79"/>
      <c r="H319" s="66"/>
      <c r="I319" s="66"/>
      <c r="J319" s="79"/>
      <c r="K319" s="79"/>
      <c r="L319" s="40"/>
      <c r="M319" s="40"/>
      <c r="N319" s="79"/>
      <c r="O319" s="79"/>
      <c r="P319" s="40"/>
      <c r="Q319" s="40"/>
      <c r="R319" s="79"/>
      <c r="S319" s="66"/>
      <c r="T319" s="79"/>
    </row>
    <row r="320" spans="2:20" x14ac:dyDescent="0.35">
      <c r="B320" s="38"/>
      <c r="C320" s="77"/>
      <c r="D320" s="78"/>
      <c r="E320" s="78"/>
      <c r="F320" s="78"/>
      <c r="G320" s="79"/>
      <c r="H320" s="66"/>
      <c r="I320" s="66"/>
      <c r="J320" s="79"/>
      <c r="K320" s="79"/>
      <c r="L320" s="40"/>
      <c r="M320" s="40"/>
      <c r="N320" s="79"/>
      <c r="O320" s="79"/>
      <c r="P320" s="40"/>
      <c r="Q320" s="40"/>
      <c r="R320" s="79"/>
      <c r="S320" s="66"/>
      <c r="T320" s="79"/>
    </row>
    <row r="321" spans="2:20" x14ac:dyDescent="0.35">
      <c r="B321" s="38"/>
      <c r="C321" s="77"/>
      <c r="D321" s="78"/>
      <c r="E321" s="78"/>
      <c r="F321" s="78"/>
      <c r="G321" s="79"/>
      <c r="H321" s="66"/>
      <c r="I321" s="66"/>
      <c r="J321" s="79"/>
      <c r="K321" s="79"/>
      <c r="L321" s="40"/>
      <c r="M321" s="40"/>
      <c r="N321" s="79"/>
      <c r="O321" s="79"/>
      <c r="P321" s="40"/>
      <c r="Q321" s="40"/>
      <c r="R321" s="79"/>
      <c r="S321" s="66"/>
      <c r="T321" s="79"/>
    </row>
    <row r="322" spans="2:20" x14ac:dyDescent="0.35">
      <c r="B322" s="38"/>
      <c r="C322" s="77"/>
      <c r="D322" s="78"/>
      <c r="E322" s="78"/>
      <c r="F322" s="78"/>
      <c r="G322" s="79"/>
      <c r="H322" s="66"/>
      <c r="I322" s="66"/>
      <c r="J322" s="79"/>
      <c r="K322" s="79"/>
      <c r="L322" s="40"/>
      <c r="M322" s="40"/>
      <c r="N322" s="79"/>
      <c r="O322" s="79"/>
      <c r="P322" s="40"/>
      <c r="Q322" s="40"/>
      <c r="R322" s="79"/>
      <c r="S322" s="66"/>
      <c r="T322" s="79"/>
    </row>
    <row r="323" spans="2:20" x14ac:dyDescent="0.35">
      <c r="B323" s="38"/>
      <c r="C323" s="77"/>
      <c r="D323" s="78"/>
      <c r="E323" s="78"/>
      <c r="F323" s="78"/>
      <c r="G323" s="79"/>
      <c r="H323" s="66"/>
      <c r="I323" s="66"/>
      <c r="J323" s="79"/>
      <c r="K323" s="79"/>
      <c r="L323" s="40"/>
      <c r="M323" s="40"/>
      <c r="N323" s="79"/>
      <c r="O323" s="79"/>
      <c r="P323" s="40"/>
      <c r="Q323" s="40"/>
      <c r="R323" s="79"/>
      <c r="S323" s="66"/>
      <c r="T323" s="79"/>
    </row>
    <row r="324" spans="2:20" x14ac:dyDescent="0.35">
      <c r="B324" s="38"/>
      <c r="C324" s="77"/>
      <c r="D324" s="78"/>
      <c r="E324" s="78"/>
      <c r="F324" s="78"/>
      <c r="G324" s="79"/>
      <c r="H324" s="66"/>
      <c r="I324" s="66"/>
      <c r="J324" s="79"/>
      <c r="K324" s="79"/>
      <c r="L324" s="40"/>
      <c r="M324" s="40"/>
      <c r="N324" s="79"/>
      <c r="O324" s="79"/>
      <c r="P324" s="40"/>
      <c r="Q324" s="40"/>
      <c r="R324" s="79"/>
      <c r="S324" s="66"/>
      <c r="T324" s="79"/>
    </row>
    <row r="325" spans="2:20" x14ac:dyDescent="0.35">
      <c r="B325" s="38"/>
      <c r="C325" s="77"/>
      <c r="D325" s="78"/>
      <c r="E325" s="78"/>
      <c r="F325" s="78"/>
      <c r="G325" s="79"/>
      <c r="H325" s="66"/>
      <c r="I325" s="66"/>
      <c r="J325" s="79"/>
      <c r="K325" s="79"/>
      <c r="L325" s="40"/>
      <c r="M325" s="40"/>
      <c r="N325" s="79"/>
      <c r="O325" s="79"/>
      <c r="P325" s="40"/>
      <c r="Q325" s="40"/>
      <c r="R325" s="79"/>
      <c r="S325" s="66"/>
      <c r="T325" s="79"/>
    </row>
    <row r="326" spans="2:20" x14ac:dyDescent="0.35">
      <c r="B326" s="38"/>
      <c r="C326" s="77"/>
      <c r="D326" s="78"/>
      <c r="E326" s="78"/>
      <c r="F326" s="78"/>
      <c r="G326" s="79"/>
      <c r="H326" s="66"/>
      <c r="I326" s="66"/>
      <c r="J326" s="79"/>
      <c r="K326" s="79"/>
      <c r="L326" s="40"/>
      <c r="M326" s="40"/>
      <c r="N326" s="79"/>
      <c r="O326" s="79"/>
      <c r="P326" s="40"/>
      <c r="Q326" s="40"/>
      <c r="R326" s="79"/>
      <c r="S326" s="66"/>
      <c r="T326" s="79"/>
    </row>
    <row r="327" spans="2:20" x14ac:dyDescent="0.35">
      <c r="B327" s="38"/>
      <c r="C327" s="77"/>
      <c r="D327" s="78"/>
      <c r="E327" s="78"/>
      <c r="F327" s="78"/>
      <c r="G327" s="79"/>
      <c r="H327" s="66"/>
      <c r="I327" s="66"/>
      <c r="J327" s="79"/>
      <c r="K327" s="79"/>
      <c r="L327" s="40"/>
      <c r="M327" s="40"/>
      <c r="N327" s="79"/>
      <c r="O327" s="79"/>
      <c r="P327" s="40"/>
      <c r="Q327" s="40"/>
      <c r="R327" s="79"/>
      <c r="S327" s="66"/>
      <c r="T327" s="79"/>
    </row>
    <row r="328" spans="2:20" x14ac:dyDescent="0.35">
      <c r="B328" s="38"/>
      <c r="C328" s="77"/>
      <c r="D328" s="78"/>
      <c r="E328" s="78"/>
      <c r="F328" s="78"/>
      <c r="G328" s="79"/>
      <c r="H328" s="66"/>
      <c r="I328" s="66"/>
      <c r="J328" s="79"/>
      <c r="K328" s="79"/>
      <c r="L328" s="40"/>
      <c r="M328" s="40"/>
      <c r="N328" s="79"/>
      <c r="O328" s="79"/>
      <c r="P328" s="40"/>
      <c r="Q328" s="40"/>
      <c r="R328" s="79"/>
      <c r="S328" s="66"/>
      <c r="T328" s="79"/>
    </row>
    <row r="329" spans="2:20" x14ac:dyDescent="0.35">
      <c r="B329" s="38"/>
      <c r="C329" s="77"/>
      <c r="D329" s="78"/>
      <c r="E329" s="78"/>
      <c r="F329" s="78"/>
      <c r="G329" s="79"/>
      <c r="H329" s="66"/>
      <c r="I329" s="66"/>
      <c r="J329" s="79"/>
      <c r="K329" s="79"/>
      <c r="L329" s="40"/>
      <c r="M329" s="40"/>
      <c r="N329" s="79"/>
      <c r="O329" s="79"/>
      <c r="P329" s="40"/>
      <c r="Q329" s="40"/>
      <c r="R329" s="79"/>
      <c r="S329" s="66"/>
      <c r="T329" s="79"/>
    </row>
    <row r="330" spans="2:20" x14ac:dyDescent="0.35">
      <c r="B330" s="38"/>
      <c r="C330" s="77"/>
      <c r="D330" s="78"/>
      <c r="E330" s="78"/>
      <c r="F330" s="78"/>
      <c r="G330" s="79"/>
      <c r="H330" s="66"/>
      <c r="I330" s="66"/>
      <c r="J330" s="79"/>
      <c r="K330" s="79"/>
      <c r="L330" s="40"/>
      <c r="M330" s="40"/>
      <c r="N330" s="79"/>
      <c r="O330" s="79"/>
      <c r="P330" s="40"/>
      <c r="Q330" s="40"/>
      <c r="R330" s="79"/>
      <c r="S330" s="66"/>
      <c r="T330" s="79"/>
    </row>
    <row r="331" spans="2:20" x14ac:dyDescent="0.35">
      <c r="B331" s="38"/>
      <c r="C331" s="77"/>
      <c r="D331" s="78"/>
      <c r="E331" s="78"/>
      <c r="F331" s="78"/>
      <c r="G331" s="79"/>
      <c r="H331" s="66"/>
      <c r="I331" s="66"/>
      <c r="J331" s="79"/>
      <c r="K331" s="79"/>
      <c r="L331" s="40"/>
      <c r="M331" s="40"/>
      <c r="N331" s="79"/>
      <c r="O331" s="79"/>
      <c r="P331" s="40"/>
      <c r="Q331" s="40"/>
      <c r="R331" s="79"/>
      <c r="S331" s="66"/>
      <c r="T331" s="79"/>
    </row>
    <row r="332" spans="2:20" x14ac:dyDescent="0.35">
      <c r="B332" s="38"/>
      <c r="C332" s="77"/>
      <c r="D332" s="78"/>
      <c r="E332" s="78"/>
      <c r="F332" s="78"/>
      <c r="G332" s="79"/>
      <c r="H332" s="66"/>
      <c r="I332" s="66"/>
      <c r="J332" s="79"/>
      <c r="K332" s="79"/>
      <c r="L332" s="40"/>
      <c r="M332" s="40"/>
      <c r="N332" s="79"/>
      <c r="O332" s="79"/>
      <c r="P332" s="40"/>
      <c r="Q332" s="40"/>
      <c r="R332" s="79"/>
      <c r="S332" s="66"/>
      <c r="T332" s="79"/>
    </row>
    <row r="333" spans="2:20" x14ac:dyDescent="0.35">
      <c r="B333" s="38"/>
      <c r="C333" s="77"/>
      <c r="D333" s="78"/>
      <c r="E333" s="78"/>
      <c r="F333" s="78"/>
      <c r="G333" s="79"/>
      <c r="H333" s="66"/>
      <c r="I333" s="66"/>
      <c r="J333" s="79"/>
      <c r="K333" s="79"/>
      <c r="L333" s="40"/>
      <c r="M333" s="40"/>
      <c r="N333" s="79"/>
      <c r="O333" s="79"/>
      <c r="P333" s="40"/>
      <c r="Q333" s="40"/>
      <c r="R333" s="79"/>
      <c r="S333" s="66"/>
      <c r="T333" s="79"/>
    </row>
    <row r="334" spans="2:20" x14ac:dyDescent="0.35">
      <c r="B334" s="38"/>
      <c r="C334" s="77"/>
      <c r="D334" s="78"/>
      <c r="E334" s="78"/>
      <c r="F334" s="78"/>
      <c r="G334" s="79"/>
      <c r="H334" s="66"/>
      <c r="I334" s="66"/>
      <c r="J334" s="79"/>
      <c r="K334" s="79"/>
      <c r="L334" s="40"/>
      <c r="M334" s="40"/>
      <c r="N334" s="79"/>
      <c r="O334" s="79"/>
      <c r="P334" s="40"/>
      <c r="Q334" s="40"/>
      <c r="R334" s="79"/>
      <c r="S334" s="66"/>
      <c r="T334" s="79"/>
    </row>
    <row r="335" spans="2:20" x14ac:dyDescent="0.35">
      <c r="B335" s="38"/>
      <c r="C335" s="77"/>
      <c r="D335" s="78"/>
      <c r="E335" s="78"/>
      <c r="F335" s="78"/>
      <c r="G335" s="79"/>
      <c r="H335" s="66"/>
      <c r="I335" s="66"/>
      <c r="J335" s="79"/>
      <c r="K335" s="79"/>
      <c r="L335" s="40"/>
      <c r="M335" s="40"/>
      <c r="N335" s="79"/>
      <c r="O335" s="79"/>
      <c r="P335" s="40"/>
      <c r="Q335" s="40"/>
      <c r="R335" s="79"/>
      <c r="S335" s="66"/>
      <c r="T335" s="79"/>
    </row>
    <row r="336" spans="2:20" x14ac:dyDescent="0.35">
      <c r="B336" s="38"/>
      <c r="C336" s="77"/>
      <c r="D336" s="78"/>
      <c r="E336" s="78"/>
      <c r="F336" s="78"/>
      <c r="G336" s="79"/>
      <c r="H336" s="66"/>
      <c r="I336" s="66"/>
      <c r="J336" s="79"/>
      <c r="K336" s="79"/>
      <c r="L336" s="40"/>
      <c r="M336" s="40"/>
      <c r="N336" s="79"/>
      <c r="O336" s="79"/>
      <c r="P336" s="40"/>
      <c r="Q336" s="40"/>
      <c r="R336" s="79"/>
      <c r="S336" s="66"/>
      <c r="T336" s="79"/>
    </row>
    <row r="337" spans="2:20" x14ac:dyDescent="0.35">
      <c r="B337" s="38"/>
      <c r="C337" s="77"/>
      <c r="D337" s="78"/>
      <c r="E337" s="78"/>
      <c r="F337" s="78"/>
      <c r="G337" s="79"/>
      <c r="H337" s="66"/>
      <c r="I337" s="66"/>
      <c r="J337" s="79"/>
      <c r="K337" s="79"/>
      <c r="L337" s="40"/>
      <c r="M337" s="40"/>
      <c r="N337" s="79"/>
      <c r="O337" s="79"/>
      <c r="P337" s="40"/>
      <c r="Q337" s="40"/>
      <c r="R337" s="79"/>
      <c r="S337" s="66"/>
      <c r="T337" s="79"/>
    </row>
    <row r="338" spans="2:20" x14ac:dyDescent="0.35">
      <c r="B338" s="38"/>
      <c r="C338" s="77"/>
      <c r="D338" s="78"/>
      <c r="E338" s="78"/>
      <c r="F338" s="78"/>
      <c r="G338" s="79"/>
      <c r="H338" s="66"/>
      <c r="I338" s="66"/>
      <c r="J338" s="79"/>
      <c r="K338" s="79"/>
      <c r="L338" s="40"/>
      <c r="M338" s="40"/>
      <c r="N338" s="79"/>
      <c r="O338" s="79"/>
      <c r="P338" s="40"/>
      <c r="Q338" s="40"/>
      <c r="R338" s="79"/>
      <c r="S338" s="66"/>
      <c r="T338" s="79"/>
    </row>
    <row r="339" spans="2:20" x14ac:dyDescent="0.35">
      <c r="B339" s="38"/>
      <c r="C339" s="77"/>
      <c r="D339" s="78"/>
      <c r="E339" s="78"/>
      <c r="F339" s="78"/>
      <c r="G339" s="79"/>
      <c r="H339" s="66"/>
      <c r="I339" s="66"/>
      <c r="J339" s="79"/>
      <c r="K339" s="79"/>
      <c r="L339" s="40"/>
      <c r="M339" s="40"/>
      <c r="N339" s="79"/>
      <c r="O339" s="79"/>
      <c r="P339" s="40"/>
      <c r="Q339" s="40"/>
      <c r="R339" s="79"/>
      <c r="S339" s="66"/>
      <c r="T339" s="79"/>
    </row>
    <row r="340" spans="2:20" x14ac:dyDescent="0.35">
      <c r="B340" s="38"/>
      <c r="C340" s="77"/>
      <c r="D340" s="78"/>
      <c r="E340" s="78"/>
      <c r="F340" s="78"/>
      <c r="G340" s="79"/>
      <c r="H340" s="66"/>
      <c r="I340" s="66"/>
      <c r="J340" s="79"/>
      <c r="K340" s="79"/>
      <c r="L340" s="40"/>
      <c r="M340" s="40"/>
      <c r="N340" s="79"/>
      <c r="O340" s="79"/>
      <c r="P340" s="40"/>
      <c r="Q340" s="40"/>
      <c r="R340" s="79"/>
      <c r="S340" s="66"/>
      <c r="T340" s="79"/>
    </row>
    <row r="341" spans="2:20" x14ac:dyDescent="0.35">
      <c r="B341" s="38"/>
      <c r="C341" s="77"/>
      <c r="D341" s="78"/>
      <c r="E341" s="78"/>
      <c r="F341" s="78"/>
      <c r="G341" s="79"/>
      <c r="H341" s="66"/>
      <c r="I341" s="66"/>
      <c r="J341" s="79"/>
      <c r="K341" s="79"/>
      <c r="L341" s="40"/>
      <c r="M341" s="40"/>
      <c r="N341" s="79"/>
      <c r="O341" s="79"/>
      <c r="P341" s="40"/>
      <c r="Q341" s="40"/>
      <c r="R341" s="79"/>
      <c r="S341" s="66"/>
      <c r="T341" s="79"/>
    </row>
    <row r="342" spans="2:20" x14ac:dyDescent="0.35">
      <c r="B342" s="38"/>
      <c r="C342" s="77"/>
      <c r="D342" s="78"/>
      <c r="E342" s="78"/>
      <c r="F342" s="78"/>
      <c r="G342" s="79"/>
      <c r="H342" s="66"/>
      <c r="I342" s="66"/>
      <c r="J342" s="79"/>
      <c r="K342" s="79"/>
      <c r="L342" s="40"/>
      <c r="M342" s="40"/>
      <c r="N342" s="79"/>
      <c r="O342" s="79"/>
      <c r="P342" s="40"/>
      <c r="Q342" s="40"/>
      <c r="R342" s="79"/>
      <c r="S342" s="66"/>
      <c r="T342" s="79"/>
    </row>
    <row r="343" spans="2:20" x14ac:dyDescent="0.35">
      <c r="B343" s="38"/>
      <c r="C343" s="77"/>
      <c r="D343" s="78"/>
      <c r="E343" s="78"/>
      <c r="F343" s="78"/>
      <c r="G343" s="79"/>
      <c r="H343" s="66"/>
      <c r="I343" s="66"/>
      <c r="J343" s="79"/>
      <c r="K343" s="79"/>
      <c r="L343" s="40"/>
      <c r="M343" s="40"/>
      <c r="N343" s="79"/>
      <c r="O343" s="79"/>
      <c r="P343" s="40"/>
      <c r="Q343" s="40"/>
      <c r="R343" s="79"/>
      <c r="S343" s="66"/>
      <c r="T343" s="79"/>
    </row>
    <row r="344" spans="2:20" x14ac:dyDescent="0.35">
      <c r="B344" s="38"/>
      <c r="C344" s="77"/>
      <c r="D344" s="78"/>
      <c r="E344" s="78"/>
      <c r="F344" s="78"/>
      <c r="G344" s="79"/>
      <c r="H344" s="66"/>
      <c r="I344" s="66"/>
      <c r="J344" s="79"/>
      <c r="K344" s="79"/>
      <c r="L344" s="40"/>
      <c r="M344" s="40"/>
      <c r="N344" s="79"/>
      <c r="O344" s="79"/>
      <c r="P344" s="40"/>
      <c r="Q344" s="40"/>
      <c r="R344" s="79"/>
      <c r="S344" s="66"/>
      <c r="T344" s="79"/>
    </row>
    <row r="345" spans="2:20" x14ac:dyDescent="0.35">
      <c r="B345" s="38"/>
      <c r="C345" s="77"/>
      <c r="D345" s="78"/>
      <c r="E345" s="78"/>
      <c r="F345" s="78"/>
      <c r="G345" s="79"/>
      <c r="H345" s="66"/>
      <c r="I345" s="66"/>
      <c r="J345" s="79"/>
      <c r="K345" s="79"/>
      <c r="L345" s="40"/>
      <c r="M345" s="40"/>
      <c r="N345" s="79"/>
      <c r="O345" s="79"/>
      <c r="P345" s="40"/>
      <c r="Q345" s="40"/>
      <c r="R345" s="79"/>
      <c r="S345" s="66"/>
      <c r="T345" s="79"/>
    </row>
    <row r="346" spans="2:20" x14ac:dyDescent="0.35">
      <c r="B346" s="38"/>
      <c r="C346" s="77"/>
      <c r="D346" s="78"/>
      <c r="E346" s="78"/>
      <c r="F346" s="78"/>
      <c r="G346" s="79"/>
      <c r="H346" s="66"/>
      <c r="I346" s="66"/>
      <c r="J346" s="79"/>
      <c r="K346" s="79"/>
      <c r="L346" s="40"/>
      <c r="M346" s="40"/>
      <c r="N346" s="79"/>
      <c r="O346" s="79"/>
      <c r="P346" s="40"/>
      <c r="Q346" s="40"/>
      <c r="R346" s="79"/>
      <c r="S346" s="66"/>
      <c r="T346" s="79"/>
    </row>
    <row r="347" spans="2:20" x14ac:dyDescent="0.35">
      <c r="B347" s="38"/>
      <c r="C347" s="77"/>
      <c r="D347" s="78"/>
      <c r="E347" s="78"/>
      <c r="F347" s="78"/>
      <c r="G347" s="79"/>
      <c r="H347" s="66"/>
      <c r="I347" s="66"/>
      <c r="J347" s="79"/>
      <c r="K347" s="79"/>
      <c r="L347" s="40"/>
      <c r="M347" s="40"/>
      <c r="N347" s="79"/>
      <c r="O347" s="79"/>
      <c r="P347" s="40"/>
      <c r="Q347" s="40"/>
      <c r="R347" s="79"/>
      <c r="S347" s="66"/>
      <c r="T347" s="79"/>
    </row>
    <row r="348" spans="2:20" x14ac:dyDescent="0.35">
      <c r="B348" s="38"/>
      <c r="C348" s="77"/>
      <c r="D348" s="78"/>
      <c r="E348" s="78"/>
      <c r="F348" s="78"/>
      <c r="G348" s="79"/>
      <c r="H348" s="66"/>
      <c r="I348" s="66"/>
      <c r="J348" s="79"/>
      <c r="K348" s="79"/>
      <c r="L348" s="40"/>
      <c r="M348" s="40"/>
      <c r="N348" s="79"/>
      <c r="O348" s="79"/>
      <c r="P348" s="40"/>
      <c r="Q348" s="40"/>
      <c r="R348" s="79"/>
      <c r="S348" s="66"/>
      <c r="T348" s="79"/>
    </row>
    <row r="349" spans="2:20" x14ac:dyDescent="0.35">
      <c r="B349" s="38"/>
      <c r="C349" s="77"/>
      <c r="D349" s="78"/>
      <c r="E349" s="78"/>
      <c r="F349" s="78"/>
      <c r="G349" s="79"/>
      <c r="H349" s="66"/>
      <c r="I349" s="66"/>
      <c r="J349" s="79"/>
      <c r="K349" s="79"/>
      <c r="L349" s="40"/>
      <c r="M349" s="40"/>
      <c r="N349" s="79"/>
      <c r="O349" s="79"/>
      <c r="P349" s="40"/>
      <c r="Q349" s="40"/>
      <c r="R349" s="79"/>
      <c r="S349" s="66"/>
      <c r="T349" s="79"/>
    </row>
    <row r="350" spans="2:20" x14ac:dyDescent="0.35">
      <c r="B350" s="38"/>
      <c r="C350" s="77"/>
      <c r="D350" s="78"/>
      <c r="E350" s="78"/>
      <c r="F350" s="78"/>
      <c r="G350" s="79"/>
      <c r="H350" s="66"/>
      <c r="I350" s="66"/>
      <c r="J350" s="79"/>
      <c r="K350" s="79"/>
      <c r="L350" s="40"/>
      <c r="M350" s="40"/>
      <c r="N350" s="79"/>
      <c r="O350" s="79"/>
      <c r="P350" s="40"/>
      <c r="Q350" s="40"/>
      <c r="R350" s="79"/>
      <c r="S350" s="66"/>
      <c r="T350" s="79"/>
    </row>
    <row r="351" spans="2:20" x14ac:dyDescent="0.35">
      <c r="B351" s="38"/>
      <c r="C351" s="77"/>
      <c r="D351" s="78"/>
      <c r="E351" s="78"/>
      <c r="F351" s="78"/>
      <c r="G351" s="79"/>
      <c r="H351" s="66"/>
      <c r="I351" s="66"/>
      <c r="J351" s="79"/>
      <c r="K351" s="79"/>
      <c r="L351" s="40"/>
      <c r="M351" s="40"/>
      <c r="N351" s="79"/>
      <c r="O351" s="79"/>
      <c r="P351" s="40"/>
      <c r="Q351" s="40"/>
      <c r="R351" s="79"/>
      <c r="S351" s="66"/>
      <c r="T351" s="79"/>
    </row>
    <row r="352" spans="2:20" x14ac:dyDescent="0.35">
      <c r="B352" s="38"/>
      <c r="C352" s="77"/>
      <c r="D352" s="78"/>
      <c r="E352" s="78"/>
      <c r="F352" s="78"/>
      <c r="G352" s="79"/>
      <c r="H352" s="66"/>
      <c r="I352" s="66"/>
      <c r="J352" s="79"/>
      <c r="K352" s="79"/>
      <c r="L352" s="40"/>
      <c r="M352" s="40"/>
      <c r="N352" s="79"/>
      <c r="O352" s="79"/>
      <c r="P352" s="40"/>
      <c r="Q352" s="40"/>
      <c r="R352" s="79"/>
      <c r="S352" s="66"/>
      <c r="T352" s="79"/>
    </row>
    <row r="353" spans="2:20" x14ac:dyDescent="0.35">
      <c r="B353" s="38"/>
      <c r="C353" s="77"/>
      <c r="D353" s="78"/>
      <c r="E353" s="78"/>
      <c r="F353" s="78"/>
      <c r="G353" s="79"/>
      <c r="H353" s="66"/>
      <c r="I353" s="66"/>
      <c r="J353" s="79"/>
      <c r="K353" s="79"/>
      <c r="L353" s="40"/>
      <c r="M353" s="40"/>
      <c r="N353" s="79"/>
      <c r="O353" s="79"/>
      <c r="P353" s="40"/>
      <c r="Q353" s="40"/>
      <c r="R353" s="79"/>
      <c r="S353" s="66"/>
      <c r="T353" s="79"/>
    </row>
    <row r="354" spans="2:20" x14ac:dyDescent="0.35">
      <c r="B354" s="38"/>
      <c r="C354" s="77"/>
      <c r="D354" s="78"/>
      <c r="E354" s="78"/>
      <c r="F354" s="78"/>
      <c r="G354" s="79"/>
      <c r="H354" s="66"/>
      <c r="I354" s="66"/>
      <c r="J354" s="79"/>
      <c r="K354" s="79"/>
      <c r="L354" s="40"/>
      <c r="M354" s="40"/>
      <c r="N354" s="79"/>
      <c r="O354" s="79"/>
      <c r="P354" s="40"/>
      <c r="Q354" s="40"/>
      <c r="R354" s="79"/>
      <c r="S354" s="66"/>
      <c r="T354" s="79"/>
    </row>
    <row r="355" spans="2:20" x14ac:dyDescent="0.35">
      <c r="B355" s="38"/>
      <c r="C355" s="77"/>
      <c r="D355" s="78"/>
      <c r="E355" s="78"/>
      <c r="F355" s="78"/>
      <c r="G355" s="79"/>
      <c r="H355" s="66"/>
      <c r="I355" s="66"/>
      <c r="J355" s="79"/>
      <c r="K355" s="79"/>
      <c r="L355" s="40"/>
      <c r="M355" s="40"/>
      <c r="N355" s="79"/>
      <c r="O355" s="79"/>
      <c r="P355" s="40"/>
      <c r="Q355" s="40"/>
      <c r="R355" s="79"/>
      <c r="S355" s="66"/>
      <c r="T355" s="79"/>
    </row>
    <row r="356" spans="2:20" x14ac:dyDescent="0.35">
      <c r="B356" s="38"/>
      <c r="C356" s="77"/>
      <c r="D356" s="78"/>
      <c r="E356" s="78"/>
      <c r="F356" s="78"/>
      <c r="G356" s="79"/>
      <c r="H356" s="66"/>
      <c r="I356" s="66"/>
      <c r="J356" s="79"/>
      <c r="K356" s="79"/>
      <c r="L356" s="40"/>
      <c r="M356" s="40"/>
      <c r="N356" s="79"/>
      <c r="O356" s="79"/>
      <c r="P356" s="40"/>
      <c r="Q356" s="40"/>
      <c r="R356" s="79"/>
      <c r="S356" s="66"/>
      <c r="T356" s="79"/>
    </row>
    <row r="357" spans="2:20" x14ac:dyDescent="0.35">
      <c r="B357" s="38"/>
      <c r="C357" s="77"/>
      <c r="D357" s="78"/>
      <c r="E357" s="78"/>
      <c r="F357" s="78"/>
      <c r="G357" s="79"/>
      <c r="H357" s="66"/>
      <c r="I357" s="66"/>
      <c r="J357" s="79"/>
      <c r="K357" s="79"/>
      <c r="L357" s="40"/>
      <c r="M357" s="40"/>
      <c r="N357" s="79"/>
      <c r="O357" s="79"/>
      <c r="P357" s="40"/>
      <c r="Q357" s="40"/>
      <c r="R357" s="79"/>
      <c r="S357" s="66"/>
      <c r="T357" s="79"/>
    </row>
    <row r="358" spans="2:20" x14ac:dyDescent="0.35">
      <c r="B358" s="38"/>
      <c r="C358" s="77"/>
      <c r="D358" s="78"/>
      <c r="E358" s="78"/>
      <c r="F358" s="78"/>
      <c r="G358" s="79"/>
      <c r="H358" s="66"/>
      <c r="I358" s="66"/>
      <c r="J358" s="79"/>
      <c r="K358" s="79"/>
      <c r="L358" s="40"/>
      <c r="M358" s="40"/>
      <c r="N358" s="79"/>
      <c r="O358" s="79"/>
      <c r="P358" s="40"/>
      <c r="Q358" s="40"/>
      <c r="R358" s="79"/>
      <c r="S358" s="66"/>
      <c r="T358" s="79"/>
    </row>
    <row r="359" spans="2:20" x14ac:dyDescent="0.35">
      <c r="B359" s="38"/>
      <c r="C359" s="77"/>
      <c r="D359" s="78"/>
      <c r="E359" s="78"/>
      <c r="F359" s="78"/>
      <c r="G359" s="79"/>
      <c r="H359" s="66"/>
      <c r="I359" s="66"/>
      <c r="J359" s="79"/>
      <c r="K359" s="79"/>
      <c r="L359" s="40"/>
      <c r="M359" s="40"/>
      <c r="N359" s="79"/>
      <c r="O359" s="79"/>
      <c r="P359" s="40"/>
      <c r="Q359" s="40"/>
      <c r="R359" s="79"/>
      <c r="S359" s="66"/>
      <c r="T359" s="79"/>
    </row>
    <row r="360" spans="2:20" x14ac:dyDescent="0.35">
      <c r="B360" s="38"/>
      <c r="C360" s="77"/>
      <c r="D360" s="78"/>
      <c r="E360" s="78"/>
      <c r="F360" s="78"/>
      <c r="G360" s="79"/>
      <c r="H360" s="66"/>
      <c r="I360" s="66"/>
      <c r="J360" s="79"/>
      <c r="K360" s="79"/>
      <c r="L360" s="40"/>
      <c r="M360" s="40"/>
      <c r="N360" s="79"/>
      <c r="O360" s="79"/>
      <c r="P360" s="40"/>
      <c r="Q360" s="40"/>
      <c r="R360" s="79"/>
      <c r="S360" s="66"/>
      <c r="T360" s="79"/>
    </row>
    <row r="361" spans="2:20" x14ac:dyDescent="0.35">
      <c r="B361" s="38"/>
      <c r="C361" s="77"/>
      <c r="D361" s="78"/>
      <c r="E361" s="78"/>
      <c r="F361" s="78"/>
      <c r="G361" s="79"/>
      <c r="H361" s="66"/>
      <c r="I361" s="66"/>
      <c r="J361" s="79"/>
      <c r="K361" s="79"/>
      <c r="L361" s="40"/>
      <c r="M361" s="40"/>
      <c r="N361" s="79"/>
      <c r="O361" s="79"/>
      <c r="P361" s="40"/>
      <c r="Q361" s="40"/>
      <c r="R361" s="79"/>
      <c r="S361" s="66"/>
      <c r="T361" s="79"/>
    </row>
    <row r="362" spans="2:20" x14ac:dyDescent="0.35">
      <c r="B362" s="38"/>
      <c r="C362" s="77"/>
      <c r="D362" s="78"/>
      <c r="E362" s="78"/>
      <c r="F362" s="78"/>
      <c r="G362" s="79"/>
      <c r="H362" s="66"/>
      <c r="I362" s="66"/>
      <c r="J362" s="79"/>
      <c r="K362" s="79"/>
      <c r="L362" s="40"/>
      <c r="M362" s="40"/>
      <c r="N362" s="79"/>
      <c r="O362" s="79"/>
      <c r="P362" s="40"/>
      <c r="Q362" s="40"/>
      <c r="R362" s="79"/>
      <c r="S362" s="66"/>
      <c r="T362" s="79"/>
    </row>
    <row r="363" spans="2:20" x14ac:dyDescent="0.35">
      <c r="B363" s="38"/>
      <c r="C363" s="77"/>
      <c r="D363" s="78"/>
      <c r="E363" s="78"/>
      <c r="F363" s="78"/>
      <c r="G363" s="79"/>
      <c r="H363" s="66"/>
      <c r="I363" s="66"/>
      <c r="J363" s="79"/>
      <c r="K363" s="79"/>
      <c r="L363" s="40"/>
      <c r="M363" s="40"/>
      <c r="N363" s="79"/>
      <c r="O363" s="79"/>
      <c r="P363" s="40"/>
      <c r="Q363" s="40"/>
      <c r="R363" s="79"/>
      <c r="S363" s="66"/>
      <c r="T363" s="79"/>
    </row>
    <row r="364" spans="2:20" x14ac:dyDescent="0.35">
      <c r="B364" s="38"/>
      <c r="C364" s="77"/>
      <c r="D364" s="78"/>
      <c r="E364" s="78"/>
      <c r="F364" s="78"/>
      <c r="G364" s="79"/>
      <c r="H364" s="66"/>
      <c r="I364" s="66"/>
      <c r="J364" s="79"/>
      <c r="K364" s="79"/>
      <c r="L364" s="40"/>
      <c r="M364" s="40"/>
      <c r="N364" s="79"/>
      <c r="O364" s="79"/>
      <c r="P364" s="40"/>
      <c r="Q364" s="40"/>
      <c r="R364" s="79"/>
      <c r="S364" s="66"/>
      <c r="T364" s="79"/>
    </row>
    <row r="365" spans="2:20" x14ac:dyDescent="0.35">
      <c r="B365" s="38"/>
      <c r="C365" s="77"/>
      <c r="D365" s="78"/>
      <c r="E365" s="78"/>
      <c r="F365" s="78"/>
      <c r="G365" s="79"/>
      <c r="H365" s="66"/>
      <c r="I365" s="66"/>
      <c r="J365" s="79"/>
      <c r="K365" s="79"/>
      <c r="L365" s="40"/>
      <c r="M365" s="40"/>
      <c r="N365" s="79"/>
      <c r="O365" s="79"/>
      <c r="P365" s="40"/>
      <c r="Q365" s="40"/>
      <c r="R365" s="79"/>
      <c r="S365" s="66"/>
      <c r="T365" s="79"/>
    </row>
    <row r="366" spans="2:20" x14ac:dyDescent="0.35">
      <c r="B366" s="38"/>
      <c r="C366" s="77"/>
      <c r="D366" s="78"/>
      <c r="E366" s="78"/>
      <c r="F366" s="78"/>
      <c r="G366" s="79"/>
      <c r="H366" s="66"/>
      <c r="I366" s="66"/>
      <c r="J366" s="79"/>
      <c r="K366" s="79"/>
      <c r="L366" s="40"/>
      <c r="M366" s="40"/>
      <c r="N366" s="79"/>
      <c r="O366" s="79"/>
      <c r="P366" s="40"/>
      <c r="Q366" s="40"/>
      <c r="R366" s="79"/>
      <c r="S366" s="66"/>
      <c r="T366" s="79"/>
    </row>
    <row r="367" spans="2:20" x14ac:dyDescent="0.35">
      <c r="B367" s="38"/>
      <c r="C367" s="77"/>
      <c r="D367" s="78"/>
      <c r="E367" s="78"/>
      <c r="F367" s="78"/>
      <c r="G367" s="79"/>
      <c r="H367" s="66"/>
      <c r="I367" s="66"/>
      <c r="J367" s="79"/>
      <c r="K367" s="79"/>
      <c r="L367" s="40"/>
      <c r="M367" s="40"/>
      <c r="N367" s="79"/>
      <c r="O367" s="79"/>
      <c r="P367" s="40"/>
      <c r="Q367" s="40"/>
      <c r="R367" s="79"/>
      <c r="S367" s="66"/>
      <c r="T367" s="79"/>
    </row>
    <row r="368" spans="2:20" x14ac:dyDescent="0.35">
      <c r="B368" s="38"/>
      <c r="C368" s="77"/>
      <c r="D368" s="78"/>
      <c r="E368" s="78"/>
      <c r="F368" s="78"/>
      <c r="G368" s="79"/>
      <c r="H368" s="66"/>
      <c r="I368" s="66"/>
      <c r="J368" s="79"/>
      <c r="K368" s="79"/>
      <c r="L368" s="40"/>
      <c r="M368" s="40"/>
      <c r="N368" s="79"/>
      <c r="O368" s="79"/>
      <c r="P368" s="40"/>
      <c r="Q368" s="40"/>
      <c r="R368" s="79"/>
      <c r="S368" s="66"/>
      <c r="T368" s="79"/>
    </row>
    <row r="369" spans="2:20" x14ac:dyDescent="0.35">
      <c r="B369" s="38"/>
      <c r="C369" s="77"/>
      <c r="D369" s="78"/>
      <c r="E369" s="78"/>
      <c r="F369" s="78"/>
      <c r="G369" s="79"/>
      <c r="H369" s="66"/>
      <c r="I369" s="66"/>
      <c r="J369" s="79"/>
      <c r="K369" s="79"/>
      <c r="L369" s="40"/>
      <c r="M369" s="40"/>
      <c r="N369" s="79"/>
      <c r="O369" s="79"/>
      <c r="P369" s="40"/>
      <c r="Q369" s="40"/>
      <c r="R369" s="79"/>
      <c r="S369" s="66"/>
      <c r="T369" s="79"/>
    </row>
    <row r="370" spans="2:20" x14ac:dyDescent="0.35">
      <c r="B370" s="38"/>
      <c r="C370" s="77"/>
      <c r="D370" s="78"/>
      <c r="E370" s="78"/>
      <c r="F370" s="78"/>
      <c r="G370" s="79"/>
      <c r="H370" s="66"/>
      <c r="I370" s="66"/>
      <c r="J370" s="79"/>
      <c r="K370" s="79"/>
      <c r="L370" s="40"/>
      <c r="M370" s="40"/>
      <c r="N370" s="79"/>
      <c r="O370" s="79"/>
      <c r="P370" s="40"/>
      <c r="Q370" s="40"/>
      <c r="R370" s="79"/>
      <c r="S370" s="66"/>
      <c r="T370" s="79"/>
    </row>
    <row r="371" spans="2:20" x14ac:dyDescent="0.35">
      <c r="B371" s="38"/>
      <c r="C371" s="77"/>
      <c r="D371" s="78"/>
      <c r="E371" s="78"/>
      <c r="F371" s="78"/>
      <c r="G371" s="79"/>
      <c r="H371" s="66"/>
      <c r="I371" s="66"/>
      <c r="J371" s="79"/>
      <c r="K371" s="79"/>
      <c r="L371" s="40"/>
      <c r="M371" s="40"/>
      <c r="N371" s="79"/>
      <c r="O371" s="79"/>
      <c r="P371" s="40"/>
      <c r="Q371" s="40"/>
      <c r="R371" s="79"/>
      <c r="S371" s="66"/>
      <c r="T371" s="79"/>
    </row>
    <row r="372" spans="2:20" x14ac:dyDescent="0.35">
      <c r="B372" s="38"/>
      <c r="C372" s="77"/>
      <c r="D372" s="78"/>
      <c r="E372" s="78"/>
      <c r="F372" s="78"/>
      <c r="G372" s="79"/>
      <c r="H372" s="66"/>
      <c r="I372" s="66"/>
      <c r="J372" s="79"/>
      <c r="K372" s="79"/>
      <c r="L372" s="40"/>
      <c r="M372" s="40"/>
      <c r="N372" s="79"/>
      <c r="O372" s="79"/>
      <c r="P372" s="40"/>
      <c r="Q372" s="40"/>
      <c r="R372" s="79"/>
      <c r="S372" s="66"/>
      <c r="T372" s="79"/>
    </row>
    <row r="373" spans="2:20" x14ac:dyDescent="0.35">
      <c r="B373" s="38"/>
      <c r="C373" s="77"/>
      <c r="D373" s="78"/>
      <c r="E373" s="78"/>
      <c r="F373" s="78"/>
      <c r="G373" s="79"/>
      <c r="H373" s="66"/>
      <c r="I373" s="66"/>
      <c r="J373" s="79"/>
      <c r="K373" s="79"/>
      <c r="L373" s="40"/>
      <c r="M373" s="40"/>
      <c r="N373" s="79"/>
      <c r="O373" s="79"/>
      <c r="P373" s="40"/>
      <c r="Q373" s="40"/>
      <c r="R373" s="79"/>
      <c r="S373" s="66"/>
      <c r="T373" s="79"/>
    </row>
    <row r="374" spans="2:20" x14ac:dyDescent="0.35">
      <c r="B374" s="38"/>
      <c r="C374" s="77"/>
      <c r="D374" s="78"/>
      <c r="E374" s="78"/>
      <c r="F374" s="78"/>
      <c r="G374" s="79"/>
      <c r="H374" s="66"/>
      <c r="I374" s="66"/>
      <c r="J374" s="79"/>
      <c r="K374" s="79"/>
      <c r="L374" s="40"/>
      <c r="M374" s="40"/>
      <c r="N374" s="79"/>
      <c r="O374" s="79"/>
      <c r="P374" s="40"/>
      <c r="Q374" s="40"/>
      <c r="R374" s="79"/>
      <c r="S374" s="66"/>
      <c r="T374" s="79"/>
    </row>
    <row r="375" spans="2:20" x14ac:dyDescent="0.35">
      <c r="B375" s="38"/>
      <c r="C375" s="77"/>
      <c r="D375" s="78"/>
      <c r="E375" s="78"/>
      <c r="F375" s="78"/>
      <c r="G375" s="79"/>
      <c r="H375" s="66"/>
      <c r="I375" s="66"/>
      <c r="J375" s="79"/>
      <c r="K375" s="79"/>
      <c r="L375" s="40"/>
      <c r="M375" s="40"/>
      <c r="N375" s="79"/>
      <c r="O375" s="79"/>
      <c r="P375" s="40"/>
      <c r="Q375" s="40"/>
      <c r="R375" s="79"/>
      <c r="S375" s="66"/>
      <c r="T375" s="79"/>
    </row>
    <row r="376" spans="2:20" x14ac:dyDescent="0.35">
      <c r="B376" s="38"/>
      <c r="C376" s="77"/>
      <c r="D376" s="78"/>
      <c r="E376" s="78"/>
      <c r="F376" s="78"/>
      <c r="G376" s="79"/>
      <c r="H376" s="66"/>
      <c r="I376" s="66"/>
      <c r="J376" s="79"/>
      <c r="K376" s="79"/>
      <c r="L376" s="40"/>
      <c r="M376" s="40"/>
      <c r="N376" s="79"/>
      <c r="O376" s="79"/>
      <c r="P376" s="40"/>
      <c r="Q376" s="40"/>
      <c r="R376" s="79"/>
      <c r="S376" s="66"/>
      <c r="T376" s="79"/>
    </row>
    <row r="377" spans="2:20" x14ac:dyDescent="0.35">
      <c r="B377" s="38"/>
      <c r="C377" s="77"/>
      <c r="D377" s="78"/>
      <c r="E377" s="78"/>
      <c r="F377" s="78"/>
      <c r="G377" s="79"/>
      <c r="H377" s="66"/>
      <c r="I377" s="66"/>
      <c r="J377" s="79"/>
      <c r="K377" s="79"/>
      <c r="L377" s="40"/>
      <c r="M377" s="40"/>
      <c r="N377" s="79"/>
      <c r="O377" s="79"/>
      <c r="P377" s="40"/>
      <c r="Q377" s="40"/>
      <c r="R377" s="79"/>
      <c r="S377" s="66"/>
      <c r="T377" s="79"/>
    </row>
    <row r="378" spans="2:20" x14ac:dyDescent="0.35">
      <c r="B378" s="38"/>
      <c r="C378" s="77"/>
      <c r="D378" s="78"/>
      <c r="E378" s="78"/>
      <c r="F378" s="78"/>
      <c r="G378" s="79"/>
      <c r="H378" s="66"/>
      <c r="I378" s="66"/>
      <c r="J378" s="79"/>
      <c r="K378" s="79"/>
      <c r="L378" s="40"/>
      <c r="M378" s="40"/>
      <c r="N378" s="79"/>
      <c r="O378" s="79"/>
      <c r="P378" s="40"/>
      <c r="Q378" s="40"/>
      <c r="R378" s="79"/>
      <c r="S378" s="66"/>
      <c r="T378" s="79"/>
    </row>
    <row r="379" spans="2:20" x14ac:dyDescent="0.35">
      <c r="B379" s="38"/>
      <c r="C379" s="77"/>
      <c r="D379" s="78"/>
      <c r="E379" s="78"/>
      <c r="F379" s="78"/>
      <c r="G379" s="79"/>
      <c r="H379" s="66"/>
      <c r="I379" s="66"/>
      <c r="J379" s="79"/>
      <c r="K379" s="79"/>
      <c r="L379" s="40"/>
      <c r="M379" s="40"/>
      <c r="N379" s="79"/>
      <c r="O379" s="79"/>
      <c r="P379" s="40"/>
      <c r="Q379" s="40"/>
      <c r="R379" s="79"/>
      <c r="S379" s="66"/>
      <c r="T379" s="79"/>
    </row>
    <row r="380" spans="2:20" x14ac:dyDescent="0.35">
      <c r="B380" s="38"/>
      <c r="C380" s="77"/>
      <c r="D380" s="78"/>
      <c r="E380" s="78"/>
      <c r="F380" s="78"/>
      <c r="G380" s="79"/>
      <c r="H380" s="66"/>
      <c r="I380" s="66"/>
      <c r="J380" s="79"/>
      <c r="K380" s="79"/>
      <c r="L380" s="40"/>
      <c r="M380" s="40"/>
      <c r="N380" s="79"/>
      <c r="O380" s="79"/>
      <c r="P380" s="40"/>
      <c r="Q380" s="40"/>
      <c r="R380" s="79"/>
      <c r="S380" s="66"/>
      <c r="T380" s="79"/>
    </row>
    <row r="381" spans="2:20" x14ac:dyDescent="0.35">
      <c r="B381" s="38"/>
      <c r="C381" s="77"/>
      <c r="D381" s="78"/>
      <c r="E381" s="78"/>
      <c r="F381" s="78"/>
      <c r="G381" s="79"/>
      <c r="H381" s="66"/>
      <c r="I381" s="66"/>
      <c r="J381" s="79"/>
      <c r="K381" s="79"/>
      <c r="L381" s="40"/>
      <c r="M381" s="40"/>
      <c r="N381" s="79"/>
      <c r="O381" s="79"/>
      <c r="P381" s="40"/>
      <c r="Q381" s="40"/>
      <c r="R381" s="79"/>
      <c r="S381" s="66"/>
      <c r="T381" s="79"/>
    </row>
    <row r="382" spans="2:20" x14ac:dyDescent="0.35">
      <c r="B382" s="38"/>
      <c r="C382" s="77"/>
      <c r="D382" s="78"/>
      <c r="E382" s="78"/>
      <c r="F382" s="78"/>
      <c r="G382" s="79"/>
      <c r="H382" s="66"/>
      <c r="I382" s="66"/>
      <c r="J382" s="79"/>
      <c r="K382" s="79"/>
      <c r="L382" s="40"/>
      <c r="M382" s="40"/>
      <c r="N382" s="79"/>
      <c r="O382" s="79"/>
      <c r="P382" s="40"/>
      <c r="Q382" s="40"/>
      <c r="R382" s="79"/>
      <c r="S382" s="66"/>
      <c r="T382" s="79"/>
    </row>
    <row r="383" spans="2:20" x14ac:dyDescent="0.35">
      <c r="B383" s="38"/>
      <c r="C383" s="77"/>
      <c r="D383" s="78"/>
      <c r="E383" s="78"/>
      <c r="F383" s="78"/>
      <c r="G383" s="79"/>
      <c r="H383" s="66"/>
      <c r="I383" s="66"/>
      <c r="J383" s="79"/>
      <c r="K383" s="79"/>
      <c r="L383" s="40"/>
      <c r="M383" s="40"/>
      <c r="N383" s="79"/>
      <c r="O383" s="79"/>
      <c r="P383" s="40"/>
      <c r="Q383" s="40"/>
      <c r="R383" s="79"/>
      <c r="S383" s="66"/>
      <c r="T383" s="79"/>
    </row>
    <row r="384" spans="2:20" x14ac:dyDescent="0.35">
      <c r="B384" s="38"/>
      <c r="C384" s="77"/>
      <c r="D384" s="78"/>
      <c r="E384" s="78"/>
      <c r="F384" s="78"/>
      <c r="G384" s="79"/>
      <c r="H384" s="66"/>
      <c r="I384" s="66"/>
      <c r="J384" s="79"/>
      <c r="K384" s="79"/>
      <c r="L384" s="40"/>
      <c r="M384" s="40"/>
      <c r="N384" s="79"/>
      <c r="O384" s="79"/>
      <c r="P384" s="40"/>
      <c r="Q384" s="40"/>
      <c r="R384" s="79"/>
      <c r="S384" s="66"/>
      <c r="T384" s="79"/>
    </row>
    <row r="385" spans="2:20" x14ac:dyDescent="0.35">
      <c r="B385" s="38"/>
      <c r="C385" s="77"/>
      <c r="D385" s="78"/>
      <c r="E385" s="78"/>
      <c r="F385" s="78"/>
      <c r="G385" s="79"/>
      <c r="H385" s="66"/>
      <c r="I385" s="66"/>
      <c r="J385" s="79"/>
      <c r="K385" s="79"/>
      <c r="L385" s="40"/>
      <c r="M385" s="40"/>
      <c r="N385" s="79"/>
      <c r="O385" s="79"/>
      <c r="P385" s="40"/>
      <c r="Q385" s="40"/>
      <c r="R385" s="79"/>
      <c r="S385" s="66"/>
      <c r="T385" s="79"/>
    </row>
    <row r="386" spans="2:20" x14ac:dyDescent="0.35">
      <c r="B386" s="38"/>
      <c r="C386" s="77"/>
      <c r="D386" s="78"/>
      <c r="E386" s="78"/>
      <c r="F386" s="78"/>
      <c r="G386" s="79"/>
      <c r="H386" s="66"/>
      <c r="I386" s="66"/>
      <c r="J386" s="79"/>
      <c r="K386" s="79"/>
      <c r="L386" s="40"/>
      <c r="M386" s="40"/>
      <c r="N386" s="79"/>
      <c r="O386" s="79"/>
      <c r="P386" s="40"/>
      <c r="Q386" s="40"/>
      <c r="R386" s="79"/>
      <c r="S386" s="66"/>
      <c r="T386" s="79"/>
    </row>
    <row r="387" spans="2:20" x14ac:dyDescent="0.35">
      <c r="B387" s="38"/>
      <c r="C387" s="77"/>
      <c r="D387" s="78"/>
      <c r="E387" s="78"/>
      <c r="F387" s="78"/>
      <c r="G387" s="79"/>
      <c r="H387" s="66"/>
      <c r="I387" s="66"/>
      <c r="J387" s="79"/>
      <c r="K387" s="79"/>
      <c r="L387" s="40"/>
      <c r="M387" s="40"/>
      <c r="N387" s="79"/>
      <c r="O387" s="79"/>
      <c r="P387" s="40"/>
      <c r="Q387" s="40"/>
      <c r="R387" s="79"/>
      <c r="S387" s="66"/>
      <c r="T387" s="79"/>
    </row>
    <row r="388" spans="2:20" x14ac:dyDescent="0.35">
      <c r="B388" s="38"/>
      <c r="C388" s="77"/>
      <c r="D388" s="78"/>
      <c r="E388" s="78"/>
      <c r="F388" s="78"/>
      <c r="G388" s="79"/>
      <c r="H388" s="66"/>
      <c r="I388" s="66"/>
      <c r="J388" s="79"/>
      <c r="K388" s="79"/>
      <c r="L388" s="40"/>
      <c r="M388" s="40"/>
      <c r="N388" s="79"/>
      <c r="O388" s="79"/>
      <c r="P388" s="40"/>
      <c r="Q388" s="40"/>
      <c r="R388" s="79"/>
      <c r="S388" s="66"/>
      <c r="T388" s="79"/>
    </row>
    <row r="389" spans="2:20" x14ac:dyDescent="0.35">
      <c r="B389" s="38"/>
      <c r="C389" s="77"/>
      <c r="D389" s="78"/>
      <c r="E389" s="78"/>
      <c r="F389" s="78"/>
      <c r="G389" s="79"/>
      <c r="H389" s="66"/>
      <c r="I389" s="66"/>
      <c r="J389" s="79"/>
      <c r="K389" s="79"/>
      <c r="L389" s="40"/>
      <c r="M389" s="40"/>
      <c r="N389" s="79"/>
      <c r="O389" s="79"/>
      <c r="P389" s="40"/>
      <c r="Q389" s="40"/>
      <c r="R389" s="79"/>
      <c r="S389" s="66"/>
      <c r="T389" s="79"/>
    </row>
    <row r="390" spans="2:20" x14ac:dyDescent="0.35">
      <c r="B390" s="38"/>
      <c r="C390" s="77"/>
      <c r="D390" s="78"/>
      <c r="E390" s="78"/>
      <c r="F390" s="78"/>
      <c r="G390" s="79"/>
      <c r="H390" s="66"/>
      <c r="I390" s="66"/>
      <c r="J390" s="79"/>
      <c r="K390" s="79"/>
      <c r="L390" s="40"/>
      <c r="M390" s="40"/>
      <c r="N390" s="79"/>
      <c r="O390" s="79"/>
      <c r="P390" s="40"/>
      <c r="Q390" s="40"/>
      <c r="R390" s="79"/>
      <c r="S390" s="66"/>
      <c r="T390" s="79"/>
    </row>
    <row r="391" spans="2:20" x14ac:dyDescent="0.35">
      <c r="B391" s="38"/>
      <c r="C391" s="77"/>
      <c r="D391" s="78"/>
      <c r="E391" s="78"/>
      <c r="F391" s="78"/>
      <c r="G391" s="79"/>
      <c r="H391" s="66"/>
      <c r="I391" s="66"/>
      <c r="J391" s="79"/>
      <c r="K391" s="79"/>
      <c r="L391" s="40"/>
      <c r="M391" s="40"/>
      <c r="N391" s="79"/>
      <c r="O391" s="79"/>
      <c r="P391" s="40"/>
      <c r="Q391" s="40"/>
      <c r="R391" s="79"/>
      <c r="S391" s="66"/>
      <c r="T391" s="79"/>
    </row>
    <row r="392" spans="2:20" x14ac:dyDescent="0.35">
      <c r="B392" s="38"/>
      <c r="C392" s="77"/>
      <c r="D392" s="78"/>
      <c r="E392" s="78"/>
      <c r="F392" s="78"/>
      <c r="G392" s="79"/>
      <c r="H392" s="66"/>
      <c r="I392" s="66"/>
      <c r="J392" s="79"/>
      <c r="K392" s="79"/>
      <c r="L392" s="40"/>
      <c r="M392" s="40"/>
      <c r="N392" s="79"/>
      <c r="O392" s="79"/>
      <c r="P392" s="40"/>
      <c r="Q392" s="40"/>
      <c r="R392" s="79"/>
      <c r="S392" s="66"/>
      <c r="T392" s="79"/>
    </row>
    <row r="393" spans="2:20" x14ac:dyDescent="0.35">
      <c r="B393" s="38"/>
      <c r="C393" s="77"/>
      <c r="D393" s="78"/>
      <c r="E393" s="78"/>
      <c r="F393" s="78"/>
      <c r="G393" s="79"/>
      <c r="H393" s="66"/>
      <c r="I393" s="66"/>
      <c r="J393" s="79"/>
      <c r="K393" s="79"/>
      <c r="L393" s="40"/>
      <c r="M393" s="40"/>
      <c r="N393" s="79"/>
      <c r="O393" s="79"/>
      <c r="P393" s="40"/>
      <c r="Q393" s="40"/>
      <c r="R393" s="79"/>
      <c r="S393" s="66"/>
      <c r="T393" s="79"/>
    </row>
    <row r="394" spans="2:20" x14ac:dyDescent="0.35">
      <c r="B394" s="38"/>
      <c r="C394" s="77"/>
      <c r="D394" s="78"/>
      <c r="E394" s="78"/>
      <c r="F394" s="78"/>
      <c r="G394" s="79"/>
      <c r="H394" s="66"/>
      <c r="I394" s="66"/>
      <c r="J394" s="79"/>
      <c r="K394" s="79"/>
      <c r="L394" s="40"/>
      <c r="M394" s="40"/>
      <c r="N394" s="79"/>
      <c r="O394" s="79"/>
      <c r="P394" s="40"/>
      <c r="Q394" s="40"/>
      <c r="R394" s="79"/>
      <c r="S394" s="66"/>
      <c r="T394" s="79"/>
    </row>
    <row r="395" spans="2:20" x14ac:dyDescent="0.35">
      <c r="B395" s="38"/>
      <c r="C395" s="77"/>
      <c r="D395" s="78"/>
      <c r="E395" s="78"/>
      <c r="F395" s="78"/>
      <c r="G395" s="79"/>
      <c r="H395" s="66"/>
      <c r="I395" s="66"/>
      <c r="J395" s="79"/>
      <c r="K395" s="79"/>
      <c r="L395" s="40"/>
      <c r="M395" s="40"/>
      <c r="N395" s="79"/>
      <c r="O395" s="79"/>
      <c r="P395" s="40"/>
      <c r="Q395" s="40"/>
      <c r="R395" s="79"/>
      <c r="S395" s="66"/>
      <c r="T395" s="79"/>
    </row>
    <row r="396" spans="2:20" x14ac:dyDescent="0.35">
      <c r="B396" s="38"/>
      <c r="C396" s="77"/>
      <c r="D396" s="78"/>
      <c r="E396" s="78"/>
      <c r="F396" s="78"/>
      <c r="G396" s="79"/>
      <c r="H396" s="66"/>
      <c r="I396" s="66"/>
      <c r="J396" s="79"/>
      <c r="K396" s="79"/>
      <c r="L396" s="40"/>
      <c r="M396" s="40"/>
      <c r="N396" s="79"/>
      <c r="O396" s="79"/>
      <c r="P396" s="40"/>
      <c r="Q396" s="40"/>
      <c r="R396" s="79"/>
      <c r="S396" s="66"/>
      <c r="T396" s="79"/>
    </row>
    <row r="397" spans="2:20" x14ac:dyDescent="0.35">
      <c r="B397" s="38"/>
      <c r="C397" s="77"/>
      <c r="D397" s="78"/>
      <c r="E397" s="78"/>
      <c r="F397" s="78"/>
      <c r="G397" s="79"/>
      <c r="H397" s="66"/>
      <c r="I397" s="66"/>
      <c r="J397" s="79"/>
      <c r="K397" s="79"/>
      <c r="L397" s="40"/>
      <c r="M397" s="40"/>
      <c r="N397" s="79"/>
      <c r="O397" s="79"/>
      <c r="P397" s="40"/>
      <c r="Q397" s="40"/>
      <c r="R397" s="79"/>
      <c r="S397" s="66"/>
      <c r="T397" s="79"/>
    </row>
    <row r="398" spans="2:20" x14ac:dyDescent="0.35">
      <c r="B398" s="38"/>
      <c r="C398" s="77"/>
      <c r="D398" s="78"/>
      <c r="E398" s="78"/>
      <c r="F398" s="78"/>
      <c r="G398" s="79"/>
      <c r="H398" s="66"/>
      <c r="I398" s="66"/>
      <c r="J398" s="79"/>
      <c r="K398" s="79"/>
      <c r="L398" s="40"/>
      <c r="M398" s="40"/>
      <c r="N398" s="79"/>
      <c r="O398" s="79"/>
      <c r="P398" s="40"/>
      <c r="Q398" s="40"/>
      <c r="R398" s="79"/>
      <c r="S398" s="66"/>
      <c r="T398" s="79"/>
    </row>
    <row r="399" spans="2:20" x14ac:dyDescent="0.35">
      <c r="B399" s="38"/>
      <c r="C399" s="77"/>
      <c r="D399" s="78"/>
      <c r="E399" s="78"/>
      <c r="F399" s="78"/>
      <c r="G399" s="79"/>
      <c r="H399" s="66"/>
      <c r="I399" s="66"/>
      <c r="J399" s="79"/>
      <c r="K399" s="79"/>
      <c r="L399" s="40"/>
      <c r="M399" s="40"/>
      <c r="N399" s="79"/>
      <c r="O399" s="79"/>
      <c r="P399" s="40"/>
      <c r="Q399" s="40"/>
      <c r="R399" s="79"/>
      <c r="S399" s="66"/>
      <c r="T399" s="79"/>
    </row>
    <row r="400" spans="2:20" x14ac:dyDescent="0.35">
      <c r="B400" s="38"/>
      <c r="C400" s="77"/>
      <c r="D400" s="78"/>
      <c r="E400" s="78"/>
      <c r="F400" s="78"/>
      <c r="G400" s="79"/>
      <c r="H400" s="66"/>
      <c r="I400" s="66"/>
      <c r="J400" s="79"/>
      <c r="K400" s="79"/>
      <c r="L400" s="40"/>
      <c r="M400" s="40"/>
      <c r="N400" s="79"/>
      <c r="O400" s="79"/>
      <c r="P400" s="40"/>
      <c r="Q400" s="40"/>
      <c r="R400" s="79"/>
      <c r="S400" s="66"/>
      <c r="T400" s="79"/>
    </row>
    <row r="401" spans="2:20" x14ac:dyDescent="0.35">
      <c r="B401" s="38"/>
      <c r="C401" s="77"/>
      <c r="D401" s="78"/>
      <c r="E401" s="78"/>
      <c r="F401" s="78"/>
      <c r="G401" s="79"/>
      <c r="H401" s="66"/>
      <c r="I401" s="66"/>
      <c r="J401" s="79"/>
      <c r="K401" s="79"/>
      <c r="L401" s="40"/>
      <c r="M401" s="40"/>
      <c r="N401" s="79"/>
      <c r="O401" s="79"/>
      <c r="P401" s="40"/>
      <c r="Q401" s="40"/>
      <c r="R401" s="79"/>
      <c r="S401" s="66"/>
      <c r="T401" s="79"/>
    </row>
    <row r="402" spans="2:20" x14ac:dyDescent="0.35">
      <c r="B402" s="38"/>
      <c r="C402" s="77"/>
      <c r="D402" s="78"/>
      <c r="E402" s="78"/>
      <c r="F402" s="78"/>
      <c r="G402" s="79"/>
      <c r="H402" s="66"/>
      <c r="I402" s="66"/>
      <c r="J402" s="79"/>
      <c r="K402" s="79"/>
      <c r="L402" s="40"/>
      <c r="M402" s="40"/>
      <c r="N402" s="79"/>
      <c r="O402" s="79"/>
      <c r="P402" s="40"/>
      <c r="Q402" s="40"/>
      <c r="R402" s="79"/>
      <c r="S402" s="66"/>
      <c r="T402" s="79"/>
    </row>
    <row r="403" spans="2:20" x14ac:dyDescent="0.35">
      <c r="B403" s="38"/>
      <c r="C403" s="77"/>
      <c r="D403" s="78"/>
      <c r="E403" s="78"/>
      <c r="F403" s="78"/>
      <c r="G403" s="79"/>
      <c r="H403" s="66"/>
      <c r="I403" s="66"/>
      <c r="J403" s="79"/>
      <c r="K403" s="79"/>
      <c r="L403" s="40"/>
      <c r="M403" s="40"/>
      <c r="N403" s="79"/>
      <c r="O403" s="79"/>
      <c r="P403" s="40"/>
      <c r="Q403" s="40"/>
      <c r="R403" s="79"/>
      <c r="S403" s="66"/>
      <c r="T403" s="79"/>
    </row>
    <row r="404" spans="2:20" x14ac:dyDescent="0.35">
      <c r="B404" s="38"/>
      <c r="C404" s="77"/>
      <c r="D404" s="78"/>
      <c r="E404" s="78"/>
      <c r="F404" s="78"/>
      <c r="G404" s="79"/>
      <c r="H404" s="66"/>
      <c r="I404" s="66"/>
      <c r="J404" s="79"/>
      <c r="K404" s="79"/>
      <c r="L404" s="40"/>
      <c r="M404" s="40"/>
      <c r="N404" s="79"/>
      <c r="O404" s="79"/>
      <c r="P404" s="40"/>
      <c r="Q404" s="40"/>
      <c r="R404" s="79"/>
      <c r="S404" s="66"/>
      <c r="T404" s="79"/>
    </row>
    <row r="405" spans="2:20" x14ac:dyDescent="0.35">
      <c r="B405" s="38"/>
      <c r="C405" s="77"/>
      <c r="D405" s="78"/>
      <c r="E405" s="78"/>
      <c r="F405" s="78"/>
      <c r="G405" s="79"/>
      <c r="H405" s="66"/>
      <c r="I405" s="66"/>
      <c r="J405" s="79"/>
      <c r="K405" s="79"/>
      <c r="L405" s="40"/>
      <c r="M405" s="40"/>
      <c r="N405" s="79"/>
      <c r="O405" s="79"/>
      <c r="P405" s="40"/>
      <c r="Q405" s="40"/>
      <c r="R405" s="79"/>
      <c r="S405" s="66"/>
      <c r="T405" s="79"/>
    </row>
    <row r="406" spans="2:20" x14ac:dyDescent="0.35">
      <c r="B406" s="38"/>
      <c r="C406" s="77"/>
      <c r="D406" s="78"/>
      <c r="E406" s="78"/>
      <c r="F406" s="78"/>
      <c r="G406" s="79"/>
      <c r="H406" s="66"/>
      <c r="I406" s="66"/>
      <c r="J406" s="79"/>
      <c r="K406" s="79"/>
      <c r="L406" s="40"/>
      <c r="M406" s="40"/>
      <c r="N406" s="79"/>
      <c r="O406" s="79"/>
      <c r="P406" s="40"/>
      <c r="Q406" s="40"/>
      <c r="R406" s="79"/>
      <c r="S406" s="66"/>
      <c r="T406" s="79"/>
    </row>
    <row r="407" spans="2:20" x14ac:dyDescent="0.35">
      <c r="B407" s="38"/>
      <c r="C407" s="77"/>
      <c r="D407" s="78"/>
      <c r="E407" s="78"/>
      <c r="F407" s="78"/>
      <c r="G407" s="79"/>
      <c r="H407" s="66"/>
      <c r="I407" s="66"/>
      <c r="J407" s="79"/>
      <c r="K407" s="79"/>
      <c r="L407" s="40"/>
      <c r="M407" s="40"/>
      <c r="N407" s="79"/>
      <c r="O407" s="79"/>
      <c r="P407" s="40"/>
      <c r="Q407" s="40"/>
      <c r="R407" s="79"/>
      <c r="S407" s="66"/>
      <c r="T407" s="79"/>
    </row>
    <row r="408" spans="2:20" x14ac:dyDescent="0.35">
      <c r="B408" s="38"/>
      <c r="C408" s="77"/>
      <c r="D408" s="78"/>
      <c r="E408" s="78"/>
      <c r="F408" s="78"/>
      <c r="G408" s="79"/>
      <c r="H408" s="66"/>
      <c r="I408" s="66"/>
      <c r="J408" s="79"/>
      <c r="K408" s="79"/>
      <c r="L408" s="40"/>
      <c r="M408" s="40"/>
      <c r="N408" s="79"/>
      <c r="O408" s="79"/>
      <c r="P408" s="40"/>
      <c r="Q408" s="40"/>
      <c r="R408" s="79"/>
      <c r="S408" s="66"/>
      <c r="T408" s="79"/>
    </row>
    <row r="409" spans="2:20" x14ac:dyDescent="0.35">
      <c r="B409" s="38"/>
      <c r="C409" s="77"/>
      <c r="D409" s="78"/>
      <c r="E409" s="78"/>
      <c r="F409" s="78"/>
      <c r="G409" s="79"/>
      <c r="H409" s="66"/>
      <c r="I409" s="66"/>
      <c r="J409" s="79"/>
      <c r="K409" s="79"/>
      <c r="L409" s="40"/>
      <c r="M409" s="40"/>
      <c r="N409" s="79"/>
      <c r="O409" s="79"/>
      <c r="P409" s="40"/>
      <c r="Q409" s="40"/>
      <c r="R409" s="79"/>
      <c r="S409" s="66"/>
      <c r="T409" s="79"/>
    </row>
    <row r="410" spans="2:20" x14ac:dyDescent="0.35">
      <c r="B410" s="38"/>
      <c r="C410" s="77"/>
      <c r="D410" s="78"/>
      <c r="E410" s="78"/>
      <c r="F410" s="78"/>
      <c r="G410" s="79"/>
      <c r="H410" s="66"/>
      <c r="I410" s="66"/>
      <c r="J410" s="79"/>
      <c r="K410" s="79"/>
      <c r="L410" s="40"/>
      <c r="M410" s="40"/>
      <c r="N410" s="79"/>
      <c r="O410" s="79"/>
      <c r="P410" s="40"/>
      <c r="Q410" s="40"/>
      <c r="R410" s="79"/>
      <c r="S410" s="66"/>
      <c r="T410" s="79"/>
    </row>
    <row r="411" spans="2:20" x14ac:dyDescent="0.35">
      <c r="B411" s="38"/>
      <c r="C411" s="77"/>
      <c r="D411" s="78"/>
      <c r="E411" s="78"/>
      <c r="F411" s="78"/>
      <c r="G411" s="79"/>
      <c r="H411" s="66"/>
      <c r="I411" s="66"/>
      <c r="J411" s="79"/>
      <c r="K411" s="79"/>
      <c r="L411" s="40"/>
      <c r="M411" s="40"/>
      <c r="N411" s="79"/>
      <c r="O411" s="79"/>
      <c r="P411" s="40"/>
      <c r="Q411" s="40"/>
      <c r="R411" s="79"/>
      <c r="S411" s="66"/>
      <c r="T411" s="79"/>
    </row>
    <row r="412" spans="2:20" x14ac:dyDescent="0.35">
      <c r="B412" s="38"/>
      <c r="C412" s="77"/>
      <c r="D412" s="78"/>
      <c r="E412" s="78"/>
      <c r="F412" s="78"/>
      <c r="G412" s="79"/>
      <c r="H412" s="66"/>
      <c r="I412" s="66"/>
      <c r="J412" s="79"/>
      <c r="K412" s="79"/>
      <c r="L412" s="40"/>
      <c r="M412" s="40"/>
      <c r="N412" s="79"/>
      <c r="O412" s="79"/>
      <c r="P412" s="40"/>
      <c r="Q412" s="40"/>
      <c r="R412" s="79"/>
      <c r="S412" s="66"/>
      <c r="T412" s="79"/>
    </row>
    <row r="413" spans="2:20" x14ac:dyDescent="0.35">
      <c r="B413" s="38"/>
      <c r="C413" s="77"/>
      <c r="D413" s="78"/>
      <c r="E413" s="78"/>
      <c r="F413" s="78"/>
      <c r="G413" s="79"/>
      <c r="H413" s="66"/>
      <c r="I413" s="66"/>
      <c r="J413" s="79"/>
      <c r="K413" s="79"/>
      <c r="L413" s="40"/>
      <c r="M413" s="40"/>
      <c r="N413" s="79"/>
      <c r="O413" s="79"/>
      <c r="P413" s="40"/>
      <c r="Q413" s="40"/>
      <c r="R413" s="79"/>
      <c r="S413" s="66"/>
      <c r="T413" s="79"/>
    </row>
    <row r="414" spans="2:20" x14ac:dyDescent="0.35">
      <c r="B414" s="38"/>
      <c r="C414" s="77"/>
      <c r="D414" s="78"/>
      <c r="E414" s="78"/>
      <c r="F414" s="78"/>
      <c r="G414" s="79"/>
      <c r="H414" s="66"/>
      <c r="I414" s="66"/>
      <c r="J414" s="79"/>
      <c r="K414" s="79"/>
      <c r="L414" s="40"/>
      <c r="M414" s="40"/>
      <c r="N414" s="79"/>
      <c r="O414" s="79"/>
      <c r="P414" s="40"/>
      <c r="Q414" s="40"/>
      <c r="R414" s="79"/>
      <c r="S414" s="66"/>
      <c r="T414" s="79"/>
    </row>
    <row r="415" spans="2:20" x14ac:dyDescent="0.35">
      <c r="B415" s="38"/>
      <c r="C415" s="77"/>
      <c r="D415" s="78"/>
      <c r="E415" s="78"/>
      <c r="F415" s="78"/>
      <c r="G415" s="79"/>
      <c r="H415" s="66"/>
      <c r="I415" s="66"/>
      <c r="J415" s="79"/>
      <c r="K415" s="79"/>
      <c r="L415" s="40"/>
      <c r="M415" s="40"/>
      <c r="N415" s="79"/>
      <c r="O415" s="79"/>
      <c r="P415" s="40"/>
      <c r="Q415" s="40"/>
      <c r="R415" s="79"/>
      <c r="S415" s="66"/>
      <c r="T415" s="79"/>
    </row>
    <row r="416" spans="2:20" x14ac:dyDescent="0.35">
      <c r="B416" s="38"/>
      <c r="C416" s="77"/>
      <c r="D416" s="78"/>
      <c r="E416" s="78"/>
      <c r="F416" s="78"/>
      <c r="G416" s="79"/>
      <c r="H416" s="66"/>
      <c r="I416" s="66"/>
      <c r="J416" s="79"/>
      <c r="K416" s="79"/>
      <c r="L416" s="40"/>
      <c r="M416" s="40"/>
      <c r="N416" s="79"/>
      <c r="O416" s="79"/>
      <c r="P416" s="40"/>
      <c r="Q416" s="40"/>
      <c r="R416" s="79"/>
      <c r="S416" s="66"/>
      <c r="T416" s="79"/>
    </row>
    <row r="417" spans="2:20" x14ac:dyDescent="0.35">
      <c r="B417" s="38"/>
      <c r="C417" s="77"/>
      <c r="D417" s="78"/>
      <c r="E417" s="78"/>
      <c r="F417" s="78"/>
      <c r="G417" s="79"/>
      <c r="H417" s="66"/>
      <c r="I417" s="66"/>
      <c r="J417" s="79"/>
      <c r="K417" s="79"/>
      <c r="L417" s="40"/>
      <c r="M417" s="40"/>
      <c r="N417" s="79"/>
      <c r="O417" s="79"/>
      <c r="P417" s="40"/>
      <c r="Q417" s="40"/>
      <c r="R417" s="79"/>
      <c r="S417" s="66"/>
      <c r="T417" s="79"/>
    </row>
    <row r="418" spans="2:20" x14ac:dyDescent="0.35">
      <c r="B418" s="38"/>
      <c r="C418" s="77"/>
      <c r="D418" s="78"/>
      <c r="E418" s="78"/>
      <c r="F418" s="78"/>
      <c r="G418" s="79"/>
      <c r="H418" s="66"/>
      <c r="I418" s="66"/>
      <c r="J418" s="79"/>
      <c r="K418" s="79"/>
      <c r="L418" s="40"/>
      <c r="M418" s="40"/>
      <c r="N418" s="79"/>
      <c r="O418" s="79"/>
      <c r="P418" s="40"/>
      <c r="Q418" s="40"/>
      <c r="R418" s="79"/>
      <c r="S418" s="66"/>
      <c r="T418" s="79"/>
    </row>
    <row r="419" spans="2:20" x14ac:dyDescent="0.35">
      <c r="B419" s="38"/>
      <c r="C419" s="77"/>
      <c r="D419" s="78"/>
      <c r="E419" s="78"/>
      <c r="F419" s="78"/>
      <c r="G419" s="79"/>
      <c r="H419" s="66"/>
      <c r="I419" s="66"/>
      <c r="J419" s="79"/>
      <c r="K419" s="79"/>
      <c r="L419" s="40"/>
      <c r="M419" s="40"/>
      <c r="N419" s="79"/>
      <c r="O419" s="79"/>
      <c r="P419" s="40"/>
      <c r="Q419" s="40"/>
      <c r="R419" s="79"/>
      <c r="S419" s="66"/>
      <c r="T419" s="79"/>
    </row>
    <row r="420" spans="2:20" x14ac:dyDescent="0.35">
      <c r="B420" s="38"/>
      <c r="C420" s="77"/>
      <c r="D420" s="78"/>
      <c r="E420" s="78"/>
      <c r="F420" s="78"/>
      <c r="G420" s="79"/>
      <c r="H420" s="66"/>
      <c r="I420" s="66"/>
      <c r="J420" s="79"/>
      <c r="K420" s="79"/>
      <c r="L420" s="40"/>
      <c r="M420" s="40"/>
      <c r="N420" s="79"/>
      <c r="O420" s="79"/>
      <c r="P420" s="40"/>
      <c r="Q420" s="40"/>
      <c r="R420" s="79"/>
      <c r="S420" s="66"/>
      <c r="T420" s="79"/>
    </row>
    <row r="421" spans="2:20" x14ac:dyDescent="0.35">
      <c r="B421" s="38"/>
      <c r="C421" s="77"/>
      <c r="D421" s="78"/>
      <c r="E421" s="78"/>
      <c r="F421" s="78"/>
      <c r="G421" s="79"/>
      <c r="H421" s="66"/>
      <c r="I421" s="66"/>
      <c r="J421" s="79"/>
      <c r="K421" s="79"/>
      <c r="L421" s="40"/>
      <c r="M421" s="40"/>
      <c r="N421" s="79"/>
      <c r="O421" s="79"/>
      <c r="P421" s="40"/>
      <c r="Q421" s="40"/>
      <c r="R421" s="79"/>
      <c r="S421" s="66"/>
      <c r="T421" s="79"/>
    </row>
    <row r="422" spans="2:20" x14ac:dyDescent="0.35">
      <c r="B422" s="38"/>
      <c r="C422" s="77"/>
      <c r="D422" s="78"/>
      <c r="E422" s="78"/>
      <c r="F422" s="78"/>
      <c r="G422" s="79"/>
      <c r="H422" s="66"/>
      <c r="I422" s="66"/>
      <c r="J422" s="79"/>
      <c r="K422" s="79"/>
      <c r="L422" s="40"/>
      <c r="M422" s="40"/>
      <c r="N422" s="79"/>
      <c r="O422" s="79"/>
      <c r="P422" s="40"/>
      <c r="Q422" s="40"/>
      <c r="R422" s="79"/>
      <c r="S422" s="66"/>
      <c r="T422" s="79"/>
    </row>
    <row r="423" spans="2:20" x14ac:dyDescent="0.35">
      <c r="B423" s="38"/>
      <c r="C423" s="77"/>
      <c r="D423" s="78"/>
      <c r="E423" s="78"/>
      <c r="F423" s="78"/>
      <c r="G423" s="79"/>
      <c r="H423" s="66"/>
      <c r="I423" s="66"/>
      <c r="J423" s="79"/>
      <c r="K423" s="79"/>
      <c r="L423" s="40"/>
      <c r="M423" s="40"/>
      <c r="N423" s="79"/>
      <c r="O423" s="79"/>
      <c r="P423" s="40"/>
      <c r="Q423" s="40"/>
      <c r="R423" s="79"/>
      <c r="S423" s="66"/>
      <c r="T423" s="79"/>
    </row>
    <row r="424" spans="2:20" x14ac:dyDescent="0.35">
      <c r="B424" s="38"/>
      <c r="C424" s="77"/>
      <c r="D424" s="78"/>
      <c r="E424" s="78"/>
      <c r="F424" s="78"/>
      <c r="G424" s="79"/>
      <c r="H424" s="66"/>
      <c r="I424" s="66"/>
      <c r="J424" s="79"/>
      <c r="K424" s="79"/>
      <c r="L424" s="40"/>
      <c r="M424" s="40"/>
      <c r="N424" s="79"/>
      <c r="O424" s="79"/>
      <c r="P424" s="40"/>
      <c r="Q424" s="40"/>
      <c r="R424" s="79"/>
      <c r="S424" s="66"/>
      <c r="T424" s="79"/>
    </row>
    <row r="425" spans="2:20" x14ac:dyDescent="0.35">
      <c r="B425" s="38"/>
      <c r="C425" s="77"/>
      <c r="D425" s="78"/>
      <c r="E425" s="78"/>
      <c r="F425" s="78"/>
      <c r="G425" s="79"/>
      <c r="H425" s="66"/>
      <c r="I425" s="66"/>
      <c r="J425" s="79"/>
      <c r="K425" s="79"/>
      <c r="L425" s="40"/>
      <c r="M425" s="40"/>
      <c r="N425" s="79"/>
      <c r="O425" s="79"/>
      <c r="P425" s="40"/>
      <c r="Q425" s="40"/>
      <c r="R425" s="79"/>
      <c r="S425" s="66"/>
      <c r="T425" s="79"/>
    </row>
    <row r="426" spans="2:20" x14ac:dyDescent="0.35">
      <c r="B426" s="38"/>
      <c r="C426" s="77"/>
      <c r="D426" s="78"/>
      <c r="E426" s="78"/>
      <c r="F426" s="78"/>
      <c r="G426" s="79"/>
      <c r="H426" s="66"/>
      <c r="I426" s="66"/>
      <c r="J426" s="79"/>
      <c r="K426" s="79"/>
      <c r="L426" s="40"/>
      <c r="M426" s="40"/>
      <c r="N426" s="79"/>
      <c r="O426" s="79"/>
      <c r="P426" s="40"/>
      <c r="Q426" s="40"/>
      <c r="R426" s="79"/>
      <c r="S426" s="66"/>
      <c r="T426" s="79"/>
    </row>
    <row r="427" spans="2:20" x14ac:dyDescent="0.35">
      <c r="B427" s="38"/>
      <c r="C427" s="77"/>
      <c r="D427" s="78"/>
      <c r="E427" s="78"/>
      <c r="F427" s="78"/>
      <c r="G427" s="79"/>
      <c r="H427" s="66"/>
      <c r="I427" s="66"/>
      <c r="J427" s="79"/>
      <c r="K427" s="79"/>
      <c r="L427" s="40"/>
      <c r="M427" s="40"/>
      <c r="N427" s="79"/>
      <c r="O427" s="79"/>
      <c r="P427" s="40"/>
      <c r="Q427" s="40"/>
      <c r="R427" s="79"/>
      <c r="S427" s="66"/>
      <c r="T427" s="79"/>
    </row>
    <row r="428" spans="2:20" x14ac:dyDescent="0.35">
      <c r="B428" s="38"/>
      <c r="C428" s="77"/>
      <c r="D428" s="78"/>
      <c r="E428" s="78"/>
      <c r="F428" s="78"/>
      <c r="G428" s="79"/>
      <c r="H428" s="66"/>
      <c r="I428" s="66"/>
      <c r="J428" s="79"/>
      <c r="K428" s="79"/>
      <c r="L428" s="40"/>
      <c r="M428" s="40"/>
      <c r="N428" s="79"/>
      <c r="O428" s="79"/>
      <c r="P428" s="40"/>
      <c r="Q428" s="40"/>
      <c r="R428" s="79"/>
      <c r="S428" s="66"/>
      <c r="T428" s="79"/>
    </row>
    <row r="429" spans="2:20" x14ac:dyDescent="0.35">
      <c r="B429" s="38"/>
      <c r="C429" s="77"/>
      <c r="D429" s="78"/>
      <c r="E429" s="78"/>
      <c r="F429" s="78"/>
      <c r="G429" s="79"/>
      <c r="H429" s="66"/>
      <c r="I429" s="66"/>
      <c r="J429" s="79"/>
      <c r="K429" s="79"/>
      <c r="L429" s="40"/>
      <c r="M429" s="40"/>
      <c r="N429" s="79"/>
      <c r="O429" s="79"/>
      <c r="P429" s="40"/>
      <c r="Q429" s="40"/>
      <c r="R429" s="79"/>
      <c r="S429" s="66"/>
      <c r="T429" s="79"/>
    </row>
    <row r="430" spans="2:20" x14ac:dyDescent="0.35">
      <c r="B430" s="38"/>
      <c r="C430" s="77"/>
      <c r="D430" s="78"/>
      <c r="E430" s="78"/>
      <c r="F430" s="78"/>
      <c r="G430" s="79"/>
      <c r="H430" s="66"/>
      <c r="I430" s="66"/>
      <c r="J430" s="79"/>
      <c r="K430" s="79"/>
      <c r="L430" s="40"/>
      <c r="M430" s="40"/>
      <c r="N430" s="79"/>
      <c r="O430" s="79"/>
      <c r="P430" s="40"/>
      <c r="Q430" s="40"/>
      <c r="R430" s="79"/>
      <c r="S430" s="66"/>
      <c r="T430" s="79"/>
    </row>
    <row r="431" spans="2:20" x14ac:dyDescent="0.35">
      <c r="B431" s="38"/>
      <c r="C431" s="77"/>
      <c r="D431" s="78"/>
      <c r="E431" s="78"/>
      <c r="F431" s="78"/>
      <c r="G431" s="79"/>
      <c r="H431" s="66"/>
      <c r="I431" s="66"/>
      <c r="J431" s="79"/>
      <c r="K431" s="79"/>
      <c r="L431" s="40"/>
      <c r="M431" s="40"/>
      <c r="N431" s="79"/>
      <c r="O431" s="79"/>
      <c r="P431" s="40"/>
      <c r="Q431" s="40"/>
      <c r="R431" s="79"/>
      <c r="S431" s="66"/>
      <c r="T431" s="79"/>
    </row>
    <row r="432" spans="2:20" x14ac:dyDescent="0.35">
      <c r="B432" s="38"/>
      <c r="C432" s="77"/>
      <c r="D432" s="78"/>
      <c r="E432" s="78"/>
      <c r="F432" s="78"/>
      <c r="G432" s="79"/>
      <c r="H432" s="66"/>
      <c r="I432" s="66"/>
      <c r="J432" s="79"/>
      <c r="K432" s="79"/>
      <c r="L432" s="40"/>
      <c r="M432" s="40"/>
      <c r="N432" s="79"/>
      <c r="O432" s="79"/>
      <c r="P432" s="40"/>
      <c r="Q432" s="40"/>
      <c r="R432" s="79"/>
      <c r="S432" s="66"/>
      <c r="T432" s="79"/>
    </row>
    <row r="433" spans="2:20" x14ac:dyDescent="0.35">
      <c r="B433" s="38"/>
      <c r="C433" s="77"/>
      <c r="D433" s="78"/>
      <c r="E433" s="78"/>
      <c r="F433" s="78"/>
      <c r="G433" s="79"/>
      <c r="H433" s="66"/>
      <c r="I433" s="66"/>
      <c r="J433" s="79"/>
      <c r="K433" s="79"/>
      <c r="L433" s="40"/>
      <c r="M433" s="40"/>
      <c r="N433" s="79"/>
      <c r="O433" s="79"/>
      <c r="P433" s="40"/>
      <c r="Q433" s="40"/>
      <c r="R433" s="79"/>
      <c r="S433" s="66"/>
      <c r="T433" s="79"/>
    </row>
    <row r="434" spans="2:20" x14ac:dyDescent="0.35">
      <c r="B434" s="38"/>
      <c r="C434" s="77"/>
      <c r="D434" s="78"/>
      <c r="E434" s="78"/>
      <c r="F434" s="78"/>
      <c r="G434" s="79"/>
      <c r="H434" s="66"/>
      <c r="I434" s="66"/>
      <c r="J434" s="79"/>
      <c r="K434" s="79"/>
      <c r="L434" s="40"/>
      <c r="M434" s="40"/>
      <c r="N434" s="79"/>
      <c r="O434" s="79"/>
      <c r="P434" s="40"/>
      <c r="Q434" s="40"/>
      <c r="R434" s="79"/>
      <c r="S434" s="66"/>
      <c r="T434" s="79"/>
    </row>
    <row r="435" spans="2:20" x14ac:dyDescent="0.35">
      <c r="B435" s="38"/>
      <c r="C435" s="77"/>
      <c r="D435" s="78"/>
      <c r="E435" s="78"/>
      <c r="F435" s="78"/>
      <c r="G435" s="79"/>
      <c r="H435" s="66"/>
      <c r="I435" s="66"/>
      <c r="J435" s="79"/>
      <c r="K435" s="79"/>
      <c r="L435" s="40"/>
      <c r="M435" s="40"/>
      <c r="N435" s="79"/>
      <c r="O435" s="79"/>
      <c r="P435" s="40"/>
      <c r="Q435" s="40"/>
      <c r="R435" s="79"/>
      <c r="S435" s="66"/>
      <c r="T435" s="79"/>
    </row>
    <row r="436" spans="2:20" x14ac:dyDescent="0.35">
      <c r="B436" s="38"/>
      <c r="C436" s="77"/>
      <c r="D436" s="78"/>
      <c r="E436" s="78"/>
      <c r="F436" s="78"/>
      <c r="G436" s="79"/>
      <c r="H436" s="66"/>
      <c r="I436" s="66"/>
      <c r="J436" s="79"/>
      <c r="K436" s="79"/>
      <c r="L436" s="40"/>
      <c r="M436" s="40"/>
      <c r="N436" s="79"/>
      <c r="O436" s="79"/>
      <c r="P436" s="40"/>
      <c r="Q436" s="40"/>
      <c r="R436" s="79"/>
      <c r="S436" s="66"/>
      <c r="T436" s="79"/>
    </row>
    <row r="437" spans="2:20" x14ac:dyDescent="0.35">
      <c r="B437" s="38"/>
      <c r="C437" s="77"/>
      <c r="D437" s="78"/>
      <c r="E437" s="78"/>
      <c r="F437" s="78"/>
      <c r="G437" s="79"/>
      <c r="H437" s="66"/>
      <c r="I437" s="66"/>
      <c r="J437" s="79"/>
      <c r="K437" s="79"/>
      <c r="L437" s="40"/>
      <c r="M437" s="40"/>
      <c r="N437" s="79"/>
      <c r="O437" s="79"/>
      <c r="P437" s="40"/>
      <c r="Q437" s="40"/>
      <c r="R437" s="79"/>
      <c r="S437" s="66"/>
      <c r="T437" s="79"/>
    </row>
    <row r="438" spans="2:20" x14ac:dyDescent="0.35">
      <c r="B438" s="38"/>
      <c r="C438" s="77"/>
      <c r="D438" s="78"/>
      <c r="E438" s="78"/>
      <c r="F438" s="78"/>
      <c r="G438" s="79"/>
      <c r="H438" s="66"/>
      <c r="I438" s="66"/>
      <c r="J438" s="79"/>
      <c r="K438" s="79"/>
      <c r="L438" s="40"/>
      <c r="M438" s="40"/>
      <c r="N438" s="79"/>
      <c r="O438" s="79"/>
      <c r="P438" s="40"/>
      <c r="Q438" s="40"/>
      <c r="R438" s="79"/>
      <c r="S438" s="66"/>
      <c r="T438" s="79"/>
    </row>
    <row r="439" spans="2:20" x14ac:dyDescent="0.35">
      <c r="B439" s="38"/>
      <c r="C439" s="77"/>
      <c r="D439" s="78"/>
      <c r="E439" s="78"/>
      <c r="F439" s="78"/>
      <c r="G439" s="79"/>
      <c r="H439" s="66"/>
      <c r="I439" s="66"/>
      <c r="J439" s="79"/>
      <c r="K439" s="79"/>
      <c r="L439" s="40"/>
      <c r="M439" s="40"/>
      <c r="N439" s="79"/>
      <c r="O439" s="79"/>
      <c r="P439" s="40"/>
      <c r="Q439" s="40"/>
      <c r="R439" s="79"/>
      <c r="S439" s="66"/>
      <c r="T439" s="79"/>
    </row>
    <row r="440" spans="2:20" x14ac:dyDescent="0.35">
      <c r="B440" s="38"/>
      <c r="C440" s="77"/>
      <c r="D440" s="78"/>
      <c r="E440" s="78"/>
      <c r="F440" s="78"/>
      <c r="G440" s="79"/>
      <c r="H440" s="66"/>
      <c r="I440" s="66"/>
      <c r="J440" s="79"/>
      <c r="K440" s="79"/>
      <c r="L440" s="40"/>
      <c r="M440" s="40"/>
      <c r="N440" s="79"/>
      <c r="O440" s="79"/>
      <c r="P440" s="40"/>
      <c r="Q440" s="40"/>
      <c r="R440" s="79"/>
      <c r="S440" s="66"/>
      <c r="T440" s="79"/>
    </row>
    <row r="441" spans="2:20" x14ac:dyDescent="0.35">
      <c r="B441" s="38"/>
      <c r="C441" s="77"/>
      <c r="D441" s="78"/>
      <c r="E441" s="78"/>
      <c r="F441" s="78"/>
      <c r="G441" s="79"/>
      <c r="H441" s="66"/>
      <c r="I441" s="66"/>
      <c r="J441" s="79"/>
      <c r="K441" s="79"/>
      <c r="L441" s="40"/>
      <c r="M441" s="40"/>
      <c r="N441" s="79"/>
      <c r="O441" s="79"/>
      <c r="P441" s="40"/>
      <c r="Q441" s="40"/>
      <c r="R441" s="79"/>
      <c r="S441" s="66"/>
      <c r="T441" s="79"/>
    </row>
    <row r="442" spans="2:20" x14ac:dyDescent="0.35">
      <c r="B442" s="38"/>
      <c r="C442" s="77"/>
      <c r="D442" s="78"/>
      <c r="E442" s="78"/>
      <c r="F442" s="78"/>
      <c r="G442" s="79"/>
      <c r="H442" s="66"/>
      <c r="I442" s="66"/>
      <c r="J442" s="79"/>
      <c r="K442" s="79"/>
      <c r="L442" s="40"/>
      <c r="M442" s="40"/>
      <c r="N442" s="79"/>
      <c r="O442" s="79"/>
      <c r="P442" s="40"/>
      <c r="Q442" s="40"/>
      <c r="R442" s="79"/>
      <c r="S442" s="66"/>
      <c r="T442" s="79"/>
    </row>
    <row r="443" spans="2:20" x14ac:dyDescent="0.35">
      <c r="B443" s="38"/>
      <c r="C443" s="77"/>
      <c r="D443" s="78"/>
      <c r="E443" s="78"/>
      <c r="F443" s="78"/>
      <c r="G443" s="79"/>
      <c r="H443" s="66"/>
      <c r="I443" s="66"/>
      <c r="J443" s="79"/>
      <c r="K443" s="79"/>
      <c r="L443" s="40"/>
      <c r="M443" s="40"/>
      <c r="N443" s="79"/>
      <c r="O443" s="79"/>
      <c r="P443" s="40"/>
      <c r="Q443" s="40"/>
      <c r="R443" s="79"/>
      <c r="S443" s="66"/>
      <c r="T443" s="79"/>
    </row>
    <row r="444" spans="2:20" x14ac:dyDescent="0.35">
      <c r="B444" s="38"/>
      <c r="C444" s="77"/>
      <c r="D444" s="78"/>
      <c r="E444" s="78"/>
      <c r="F444" s="78"/>
      <c r="G444" s="79"/>
      <c r="H444" s="66"/>
      <c r="I444" s="66"/>
      <c r="J444" s="79"/>
      <c r="K444" s="79"/>
      <c r="L444" s="40"/>
      <c r="M444" s="40"/>
      <c r="N444" s="79"/>
      <c r="O444" s="79"/>
      <c r="P444" s="40"/>
      <c r="Q444" s="40"/>
      <c r="R444" s="79"/>
      <c r="S444" s="66"/>
      <c r="T444" s="79"/>
    </row>
    <row r="445" spans="2:20" x14ac:dyDescent="0.35">
      <c r="B445" s="38"/>
      <c r="C445" s="77"/>
      <c r="D445" s="78"/>
      <c r="E445" s="78"/>
      <c r="F445" s="78"/>
      <c r="G445" s="79"/>
      <c r="H445" s="66"/>
      <c r="I445" s="66"/>
      <c r="J445" s="79"/>
      <c r="K445" s="79"/>
      <c r="L445" s="40"/>
      <c r="M445" s="40"/>
      <c r="N445" s="79"/>
      <c r="O445" s="79"/>
      <c r="P445" s="40"/>
      <c r="Q445" s="40"/>
      <c r="R445" s="79"/>
      <c r="S445" s="66"/>
      <c r="T445" s="79"/>
    </row>
    <row r="446" spans="2:20" x14ac:dyDescent="0.35">
      <c r="B446" s="38"/>
      <c r="C446" s="77"/>
      <c r="D446" s="78"/>
      <c r="E446" s="78"/>
      <c r="F446" s="78"/>
      <c r="G446" s="79"/>
      <c r="H446" s="66"/>
      <c r="I446" s="66"/>
      <c r="J446" s="79"/>
      <c r="K446" s="79"/>
      <c r="L446" s="40"/>
      <c r="M446" s="40"/>
      <c r="N446" s="79"/>
      <c r="O446" s="79"/>
      <c r="P446" s="40"/>
      <c r="Q446" s="40"/>
      <c r="R446" s="79"/>
      <c r="S446" s="66"/>
      <c r="T446" s="79"/>
    </row>
    <row r="447" spans="2:20" x14ac:dyDescent="0.35">
      <c r="B447" s="38"/>
      <c r="C447" s="77"/>
      <c r="D447" s="78"/>
      <c r="E447" s="78"/>
      <c r="F447" s="78"/>
      <c r="G447" s="79"/>
      <c r="H447" s="66"/>
      <c r="I447" s="66"/>
      <c r="J447" s="79"/>
      <c r="K447" s="79"/>
      <c r="L447" s="40"/>
      <c r="M447" s="40"/>
      <c r="N447" s="79"/>
      <c r="O447" s="79"/>
      <c r="P447" s="40"/>
      <c r="Q447" s="40"/>
      <c r="R447" s="79"/>
      <c r="S447" s="66"/>
      <c r="T447" s="79"/>
    </row>
    <row r="448" spans="2:20" x14ac:dyDescent="0.35">
      <c r="B448" s="38"/>
      <c r="C448" s="77"/>
      <c r="D448" s="78"/>
      <c r="E448" s="78"/>
      <c r="F448" s="78"/>
      <c r="G448" s="79"/>
      <c r="H448" s="66"/>
      <c r="I448" s="66"/>
      <c r="J448" s="79"/>
      <c r="K448" s="79"/>
      <c r="L448" s="40"/>
      <c r="M448" s="40"/>
      <c r="N448" s="79"/>
      <c r="O448" s="79"/>
      <c r="P448" s="40"/>
      <c r="Q448" s="40"/>
      <c r="R448" s="79"/>
      <c r="S448" s="66"/>
      <c r="T448" s="79"/>
    </row>
    <row r="449" spans="2:20" x14ac:dyDescent="0.35">
      <c r="B449" s="38"/>
      <c r="C449" s="77"/>
      <c r="D449" s="78"/>
      <c r="E449" s="78"/>
      <c r="F449" s="78"/>
      <c r="G449" s="79"/>
      <c r="H449" s="66"/>
      <c r="I449" s="66"/>
      <c r="J449" s="79"/>
      <c r="K449" s="79"/>
      <c r="L449" s="40"/>
      <c r="M449" s="40"/>
      <c r="N449" s="79"/>
      <c r="O449" s="79"/>
      <c r="P449" s="40"/>
      <c r="Q449" s="40"/>
      <c r="R449" s="79"/>
      <c r="S449" s="66"/>
      <c r="T449" s="79"/>
    </row>
    <row r="450" spans="2:20" x14ac:dyDescent="0.35">
      <c r="B450" s="38"/>
      <c r="C450" s="77"/>
      <c r="D450" s="78"/>
      <c r="E450" s="78"/>
      <c r="F450" s="78"/>
      <c r="G450" s="79"/>
      <c r="H450" s="66"/>
      <c r="I450" s="66"/>
      <c r="J450" s="79"/>
      <c r="K450" s="79"/>
      <c r="L450" s="40"/>
      <c r="M450" s="40"/>
      <c r="N450" s="79"/>
      <c r="O450" s="79"/>
      <c r="P450" s="40"/>
      <c r="Q450" s="40"/>
      <c r="R450" s="79"/>
      <c r="S450" s="66"/>
      <c r="T450" s="79"/>
    </row>
    <row r="451" spans="2:20" x14ac:dyDescent="0.35">
      <c r="B451" s="38"/>
      <c r="C451" s="77"/>
      <c r="D451" s="78"/>
      <c r="E451" s="78"/>
      <c r="F451" s="78"/>
      <c r="G451" s="79"/>
      <c r="H451" s="66"/>
      <c r="I451" s="66"/>
      <c r="J451" s="79"/>
      <c r="K451" s="79"/>
      <c r="L451" s="40"/>
      <c r="M451" s="40"/>
      <c r="N451" s="79"/>
      <c r="O451" s="79"/>
      <c r="P451" s="40"/>
      <c r="Q451" s="40"/>
      <c r="R451" s="79"/>
      <c r="S451" s="66"/>
      <c r="T451" s="79"/>
    </row>
    <row r="452" spans="2:20" x14ac:dyDescent="0.35">
      <c r="B452" s="38"/>
      <c r="C452" s="77"/>
      <c r="D452" s="78"/>
      <c r="E452" s="78"/>
      <c r="F452" s="78"/>
      <c r="G452" s="79"/>
      <c r="H452" s="66"/>
      <c r="I452" s="66"/>
      <c r="J452" s="79"/>
      <c r="K452" s="79"/>
      <c r="L452" s="40"/>
      <c r="M452" s="40"/>
      <c r="N452" s="79"/>
      <c r="O452" s="79"/>
      <c r="P452" s="40"/>
      <c r="Q452" s="40"/>
      <c r="R452" s="79"/>
      <c r="S452" s="66"/>
      <c r="T452" s="79"/>
    </row>
    <row r="453" spans="2:20" x14ac:dyDescent="0.35">
      <c r="B453" s="38"/>
      <c r="C453" s="77"/>
      <c r="D453" s="78"/>
      <c r="E453" s="78"/>
      <c r="F453" s="78"/>
      <c r="G453" s="79"/>
      <c r="H453" s="66"/>
      <c r="I453" s="66"/>
      <c r="J453" s="79"/>
      <c r="K453" s="79"/>
      <c r="L453" s="40"/>
      <c r="M453" s="40"/>
      <c r="N453" s="79"/>
      <c r="O453" s="79"/>
      <c r="P453" s="40"/>
      <c r="Q453" s="40"/>
      <c r="R453" s="79"/>
      <c r="S453" s="66"/>
      <c r="T453" s="79"/>
    </row>
    <row r="454" spans="2:20" x14ac:dyDescent="0.35">
      <c r="B454" s="38"/>
      <c r="C454" s="77"/>
      <c r="D454" s="78"/>
      <c r="E454" s="78"/>
      <c r="F454" s="78"/>
      <c r="G454" s="79"/>
      <c r="H454" s="66"/>
      <c r="I454" s="66"/>
      <c r="J454" s="79"/>
      <c r="K454" s="79"/>
      <c r="L454" s="40"/>
      <c r="M454" s="40"/>
      <c r="N454" s="79"/>
      <c r="O454" s="79"/>
      <c r="P454" s="40"/>
      <c r="Q454" s="40"/>
      <c r="R454" s="79"/>
      <c r="S454" s="66"/>
      <c r="T454" s="79"/>
    </row>
    <row r="455" spans="2:20" x14ac:dyDescent="0.35">
      <c r="B455" s="38"/>
      <c r="C455" s="77"/>
      <c r="D455" s="78"/>
      <c r="E455" s="78"/>
      <c r="F455" s="78"/>
      <c r="G455" s="79"/>
      <c r="H455" s="66"/>
      <c r="I455" s="66"/>
      <c r="J455" s="79"/>
      <c r="K455" s="79"/>
      <c r="L455" s="40"/>
      <c r="M455" s="40"/>
      <c r="N455" s="79"/>
      <c r="O455" s="79"/>
      <c r="P455" s="40"/>
      <c r="Q455" s="40"/>
      <c r="R455" s="79"/>
      <c r="S455" s="66"/>
      <c r="T455" s="79"/>
    </row>
    <row r="456" spans="2:20" x14ac:dyDescent="0.35">
      <c r="B456" s="38"/>
      <c r="C456" s="77"/>
      <c r="D456" s="78"/>
      <c r="E456" s="78"/>
      <c r="F456" s="78"/>
      <c r="G456" s="79"/>
      <c r="H456" s="66"/>
      <c r="I456" s="66"/>
      <c r="J456" s="79"/>
      <c r="K456" s="79"/>
      <c r="L456" s="40"/>
      <c r="M456" s="40"/>
      <c r="N456" s="79"/>
      <c r="O456" s="79"/>
      <c r="P456" s="40"/>
      <c r="Q456" s="40"/>
      <c r="R456" s="79"/>
      <c r="S456" s="66"/>
      <c r="T456" s="79"/>
    </row>
    <row r="457" spans="2:20" x14ac:dyDescent="0.35">
      <c r="B457" s="38"/>
      <c r="C457" s="77"/>
      <c r="D457" s="78"/>
      <c r="E457" s="78"/>
      <c r="F457" s="78"/>
      <c r="G457" s="79"/>
      <c r="H457" s="66"/>
      <c r="I457" s="66"/>
      <c r="J457" s="79"/>
      <c r="K457" s="79"/>
      <c r="L457" s="40"/>
      <c r="M457" s="40"/>
      <c r="N457" s="79"/>
      <c r="O457" s="79"/>
      <c r="P457" s="40"/>
      <c r="Q457" s="40"/>
      <c r="R457" s="79"/>
      <c r="S457" s="66"/>
      <c r="T457" s="79"/>
    </row>
    <row r="458" spans="2:20" x14ac:dyDescent="0.35">
      <c r="B458" s="38"/>
      <c r="C458" s="77"/>
      <c r="D458" s="78"/>
      <c r="E458" s="78"/>
      <c r="F458" s="78"/>
      <c r="G458" s="79"/>
      <c r="H458" s="66"/>
      <c r="I458" s="66"/>
      <c r="J458" s="79"/>
      <c r="K458" s="79"/>
      <c r="L458" s="40"/>
      <c r="M458" s="40"/>
      <c r="N458" s="79"/>
      <c r="O458" s="79"/>
      <c r="P458" s="40"/>
      <c r="Q458" s="40"/>
      <c r="R458" s="79"/>
      <c r="S458" s="66"/>
      <c r="T458" s="79"/>
    </row>
    <row r="459" spans="2:20" x14ac:dyDescent="0.35">
      <c r="B459" s="38"/>
      <c r="C459" s="77"/>
      <c r="D459" s="78"/>
      <c r="E459" s="78"/>
      <c r="F459" s="78"/>
      <c r="G459" s="79"/>
      <c r="H459" s="66"/>
      <c r="I459" s="66"/>
      <c r="J459" s="79"/>
      <c r="K459" s="79"/>
      <c r="L459" s="40"/>
      <c r="M459" s="40"/>
      <c r="N459" s="79"/>
      <c r="O459" s="79"/>
      <c r="P459" s="40"/>
      <c r="Q459" s="40"/>
      <c r="R459" s="79"/>
      <c r="S459" s="66"/>
      <c r="T459" s="79"/>
    </row>
    <row r="460" spans="2:20" x14ac:dyDescent="0.35">
      <c r="B460" s="38"/>
      <c r="C460" s="77"/>
      <c r="D460" s="78"/>
      <c r="E460" s="78"/>
      <c r="F460" s="78"/>
      <c r="G460" s="79"/>
      <c r="H460" s="66"/>
      <c r="I460" s="66"/>
      <c r="J460" s="79"/>
      <c r="K460" s="79"/>
      <c r="L460" s="40"/>
      <c r="M460" s="40"/>
      <c r="N460" s="79"/>
      <c r="O460" s="79"/>
      <c r="P460" s="40"/>
      <c r="Q460" s="40"/>
      <c r="R460" s="79"/>
      <c r="S460" s="66"/>
      <c r="T460" s="79"/>
    </row>
    <row r="461" spans="2:20" x14ac:dyDescent="0.35">
      <c r="B461" s="38"/>
      <c r="C461" s="77"/>
      <c r="D461" s="78"/>
      <c r="E461" s="78"/>
      <c r="F461" s="78"/>
      <c r="G461" s="79"/>
      <c r="H461" s="66"/>
      <c r="I461" s="66"/>
      <c r="J461" s="79"/>
      <c r="K461" s="79"/>
      <c r="L461" s="40"/>
      <c r="M461" s="40"/>
      <c r="N461" s="79"/>
      <c r="O461" s="79"/>
      <c r="P461" s="40"/>
      <c r="Q461" s="40"/>
      <c r="R461" s="79"/>
      <c r="S461" s="66"/>
      <c r="T461" s="79"/>
    </row>
    <row r="462" spans="2:20" x14ac:dyDescent="0.35">
      <c r="B462" s="38"/>
      <c r="C462" s="77"/>
      <c r="D462" s="78"/>
      <c r="E462" s="78"/>
      <c r="F462" s="78"/>
      <c r="G462" s="79"/>
      <c r="H462" s="66"/>
      <c r="I462" s="66"/>
      <c r="J462" s="79"/>
      <c r="K462" s="79"/>
      <c r="L462" s="40"/>
      <c r="M462" s="40"/>
      <c r="N462" s="79"/>
      <c r="O462" s="79"/>
      <c r="P462" s="40"/>
      <c r="Q462" s="40"/>
      <c r="R462" s="79"/>
      <c r="S462" s="66"/>
      <c r="T462" s="79"/>
    </row>
    <row r="463" spans="2:20" x14ac:dyDescent="0.35">
      <c r="B463" s="38"/>
      <c r="C463" s="77"/>
      <c r="D463" s="78"/>
      <c r="E463" s="78"/>
      <c r="F463" s="78"/>
      <c r="G463" s="79"/>
      <c r="H463" s="66"/>
      <c r="I463" s="66"/>
      <c r="J463" s="79"/>
      <c r="K463" s="79"/>
      <c r="L463" s="40"/>
      <c r="M463" s="40"/>
      <c r="N463" s="79"/>
      <c r="O463" s="79"/>
      <c r="P463" s="40"/>
      <c r="Q463" s="40"/>
      <c r="R463" s="79"/>
      <c r="S463" s="66"/>
      <c r="T463" s="79"/>
    </row>
    <row r="464" spans="2:20" x14ac:dyDescent="0.35">
      <c r="B464" s="38"/>
      <c r="C464" s="77"/>
      <c r="D464" s="78"/>
      <c r="E464" s="78"/>
      <c r="F464" s="78"/>
      <c r="G464" s="79"/>
      <c r="H464" s="66"/>
      <c r="I464" s="66"/>
      <c r="J464" s="79"/>
      <c r="K464" s="79"/>
      <c r="L464" s="40"/>
      <c r="M464" s="40"/>
      <c r="N464" s="79"/>
      <c r="O464" s="79"/>
      <c r="P464" s="40"/>
      <c r="Q464" s="40"/>
      <c r="R464" s="79"/>
      <c r="S464" s="66"/>
      <c r="T464" s="79"/>
    </row>
    <row r="465" spans="2:20" x14ac:dyDescent="0.35">
      <c r="B465" s="38"/>
      <c r="C465" s="77"/>
      <c r="D465" s="78"/>
      <c r="E465" s="78"/>
      <c r="F465" s="78"/>
      <c r="G465" s="79"/>
      <c r="H465" s="66"/>
      <c r="I465" s="66"/>
      <c r="J465" s="79"/>
      <c r="K465" s="79"/>
      <c r="L465" s="40"/>
      <c r="M465" s="40"/>
      <c r="N465" s="79"/>
      <c r="O465" s="79"/>
      <c r="P465" s="40"/>
      <c r="Q465" s="40"/>
      <c r="R465" s="79"/>
      <c r="S465" s="66"/>
      <c r="T465" s="79"/>
    </row>
    <row r="466" spans="2:20" x14ac:dyDescent="0.35">
      <c r="B466" s="38"/>
      <c r="C466" s="77"/>
      <c r="D466" s="78"/>
      <c r="E466" s="78"/>
      <c r="F466" s="78"/>
      <c r="G466" s="79"/>
      <c r="H466" s="66"/>
      <c r="I466" s="66"/>
      <c r="J466" s="79"/>
      <c r="K466" s="79"/>
      <c r="L466" s="40"/>
      <c r="M466" s="40"/>
      <c r="N466" s="79"/>
      <c r="O466" s="79"/>
      <c r="P466" s="40"/>
      <c r="Q466" s="40"/>
      <c r="R466" s="79"/>
      <c r="S466" s="66"/>
      <c r="T466" s="79"/>
    </row>
    <row r="467" spans="2:20" x14ac:dyDescent="0.35">
      <c r="B467" s="38"/>
      <c r="C467" s="77"/>
      <c r="D467" s="78"/>
      <c r="E467" s="78"/>
      <c r="F467" s="78"/>
      <c r="G467" s="79"/>
      <c r="H467" s="66"/>
      <c r="I467" s="66"/>
      <c r="J467" s="79"/>
      <c r="K467" s="79"/>
      <c r="L467" s="40"/>
      <c r="M467" s="40"/>
      <c r="N467" s="79"/>
      <c r="O467" s="79"/>
      <c r="P467" s="40"/>
      <c r="Q467" s="40"/>
      <c r="R467" s="79"/>
      <c r="S467" s="66"/>
      <c r="T467" s="79"/>
    </row>
    <row r="468" spans="2:20" x14ac:dyDescent="0.35">
      <c r="B468" s="38"/>
      <c r="C468" s="77"/>
      <c r="D468" s="78"/>
      <c r="E468" s="78"/>
      <c r="F468" s="78"/>
      <c r="G468" s="79"/>
      <c r="H468" s="66"/>
      <c r="I468" s="66"/>
      <c r="J468" s="79"/>
      <c r="K468" s="79"/>
      <c r="L468" s="40"/>
      <c r="M468" s="40"/>
      <c r="N468" s="79"/>
      <c r="O468" s="79"/>
      <c r="P468" s="40"/>
      <c r="Q468" s="40"/>
      <c r="R468" s="79"/>
      <c r="S468" s="66"/>
      <c r="T468" s="79"/>
    </row>
    <row r="469" spans="2:20" x14ac:dyDescent="0.35">
      <c r="B469" s="38"/>
      <c r="C469" s="77"/>
      <c r="D469" s="78"/>
      <c r="E469" s="78"/>
      <c r="F469" s="78"/>
      <c r="G469" s="79"/>
      <c r="H469" s="66"/>
      <c r="I469" s="66"/>
      <c r="J469" s="79"/>
      <c r="K469" s="79"/>
      <c r="L469" s="40"/>
      <c r="M469" s="40"/>
      <c r="N469" s="79"/>
      <c r="O469" s="79"/>
      <c r="P469" s="40"/>
      <c r="Q469" s="40"/>
      <c r="R469" s="79"/>
      <c r="S469" s="66"/>
      <c r="T469" s="79"/>
    </row>
    <row r="470" spans="2:20" x14ac:dyDescent="0.35">
      <c r="B470" s="38"/>
      <c r="C470" s="77"/>
      <c r="D470" s="78"/>
      <c r="E470" s="78"/>
      <c r="F470" s="78"/>
      <c r="G470" s="79"/>
      <c r="H470" s="66"/>
      <c r="I470" s="66"/>
      <c r="J470" s="79"/>
      <c r="K470" s="79"/>
      <c r="L470" s="40"/>
      <c r="M470" s="40"/>
      <c r="N470" s="79"/>
      <c r="O470" s="79"/>
      <c r="P470" s="40"/>
      <c r="Q470" s="40"/>
      <c r="R470" s="79"/>
      <c r="S470" s="66"/>
      <c r="T470" s="79"/>
    </row>
    <row r="471" spans="2:20" x14ac:dyDescent="0.35">
      <c r="B471" s="38"/>
      <c r="C471" s="77"/>
      <c r="D471" s="78"/>
      <c r="E471" s="78"/>
      <c r="F471" s="78"/>
      <c r="G471" s="79"/>
      <c r="H471" s="66"/>
      <c r="I471" s="66"/>
      <c r="J471" s="79"/>
      <c r="K471" s="79"/>
      <c r="L471" s="40"/>
      <c r="M471" s="40"/>
      <c r="N471" s="79"/>
      <c r="O471" s="79"/>
      <c r="P471" s="40"/>
      <c r="Q471" s="40"/>
      <c r="R471" s="79"/>
      <c r="S471" s="66"/>
      <c r="T471" s="79"/>
    </row>
    <row r="472" spans="2:20" x14ac:dyDescent="0.35">
      <c r="B472" s="38"/>
      <c r="C472" s="77"/>
      <c r="D472" s="78"/>
      <c r="E472" s="78"/>
      <c r="F472" s="78"/>
      <c r="G472" s="79"/>
      <c r="H472" s="66"/>
      <c r="I472" s="66"/>
      <c r="J472" s="79"/>
      <c r="K472" s="79"/>
      <c r="L472" s="40"/>
      <c r="M472" s="40"/>
      <c r="N472" s="79"/>
      <c r="O472" s="79"/>
      <c r="P472" s="40"/>
      <c r="Q472" s="40"/>
      <c r="R472" s="79"/>
      <c r="S472" s="66"/>
      <c r="T472" s="79"/>
    </row>
    <row r="473" spans="2:20" x14ac:dyDescent="0.35">
      <c r="B473" s="38"/>
      <c r="C473" s="77"/>
      <c r="D473" s="78"/>
      <c r="E473" s="78"/>
      <c r="F473" s="78"/>
      <c r="G473" s="79"/>
      <c r="H473" s="66"/>
      <c r="I473" s="66"/>
      <c r="J473" s="79"/>
      <c r="K473" s="79"/>
      <c r="L473" s="40"/>
      <c r="M473" s="40"/>
      <c r="N473" s="79"/>
      <c r="O473" s="79"/>
      <c r="P473" s="40"/>
      <c r="Q473" s="40"/>
      <c r="R473" s="79"/>
      <c r="S473" s="66"/>
      <c r="T473" s="79"/>
    </row>
    <row r="474" spans="2:20" x14ac:dyDescent="0.35">
      <c r="B474" s="38"/>
      <c r="C474" s="77"/>
      <c r="D474" s="78"/>
      <c r="E474" s="78"/>
      <c r="F474" s="78"/>
      <c r="G474" s="79"/>
      <c r="H474" s="66"/>
      <c r="I474" s="66"/>
      <c r="J474" s="79"/>
      <c r="K474" s="79"/>
      <c r="L474" s="40"/>
      <c r="M474" s="40"/>
      <c r="N474" s="79"/>
      <c r="O474" s="79"/>
      <c r="P474" s="40"/>
      <c r="Q474" s="40"/>
      <c r="R474" s="79"/>
      <c r="S474" s="66"/>
      <c r="T474" s="79"/>
    </row>
    <row r="475" spans="2:20" x14ac:dyDescent="0.35">
      <c r="B475" s="38"/>
      <c r="C475" s="77"/>
      <c r="D475" s="78"/>
      <c r="E475" s="78"/>
      <c r="F475" s="78"/>
      <c r="G475" s="79"/>
      <c r="H475" s="66"/>
      <c r="I475" s="66"/>
      <c r="J475" s="79"/>
      <c r="K475" s="79"/>
      <c r="L475" s="40"/>
      <c r="M475" s="40"/>
      <c r="N475" s="79"/>
      <c r="O475" s="79"/>
      <c r="P475" s="40"/>
      <c r="Q475" s="40"/>
      <c r="R475" s="79"/>
      <c r="S475" s="66"/>
      <c r="T475" s="79"/>
    </row>
    <row r="476" spans="2:20" x14ac:dyDescent="0.35">
      <c r="B476" s="38"/>
      <c r="C476" s="77"/>
      <c r="D476" s="78"/>
      <c r="E476" s="78"/>
      <c r="F476" s="78"/>
      <c r="G476" s="79"/>
      <c r="H476" s="66"/>
      <c r="I476" s="66"/>
      <c r="J476" s="79"/>
      <c r="K476" s="79"/>
      <c r="L476" s="40"/>
      <c r="M476" s="40"/>
      <c r="N476" s="79"/>
      <c r="O476" s="79"/>
      <c r="P476" s="40"/>
      <c r="Q476" s="40"/>
      <c r="R476" s="79"/>
      <c r="S476" s="66"/>
      <c r="T476" s="79"/>
    </row>
    <row r="477" spans="2:20" x14ac:dyDescent="0.35">
      <c r="B477" s="38"/>
      <c r="C477" s="77"/>
      <c r="D477" s="78"/>
      <c r="E477" s="78"/>
      <c r="F477" s="78"/>
      <c r="G477" s="79"/>
      <c r="H477" s="66"/>
      <c r="I477" s="66"/>
      <c r="J477" s="79"/>
      <c r="K477" s="79"/>
      <c r="L477" s="40"/>
      <c r="M477" s="40"/>
      <c r="N477" s="79"/>
      <c r="O477" s="79"/>
      <c r="P477" s="40"/>
      <c r="Q477" s="40"/>
      <c r="R477" s="79"/>
      <c r="S477" s="66"/>
      <c r="T477" s="79"/>
    </row>
    <row r="478" spans="2:20" x14ac:dyDescent="0.35">
      <c r="B478" s="38"/>
      <c r="C478" s="77"/>
      <c r="D478" s="78"/>
      <c r="E478" s="78"/>
      <c r="F478" s="78"/>
      <c r="G478" s="79"/>
      <c r="H478" s="66"/>
      <c r="I478" s="66"/>
      <c r="J478" s="79"/>
      <c r="K478" s="79"/>
      <c r="L478" s="40"/>
      <c r="M478" s="40"/>
      <c r="N478" s="79"/>
      <c r="O478" s="79"/>
      <c r="P478" s="40"/>
      <c r="Q478" s="40"/>
      <c r="R478" s="79"/>
      <c r="S478" s="66"/>
      <c r="T478" s="79"/>
    </row>
    <row r="479" spans="2:20" x14ac:dyDescent="0.35">
      <c r="B479" s="38"/>
      <c r="C479" s="77"/>
      <c r="D479" s="78"/>
      <c r="E479" s="78"/>
      <c r="F479" s="78"/>
      <c r="G479" s="79"/>
      <c r="H479" s="66"/>
      <c r="I479" s="66"/>
      <c r="J479" s="79"/>
      <c r="K479" s="79"/>
      <c r="L479" s="40"/>
      <c r="M479" s="40"/>
      <c r="N479" s="79"/>
      <c r="O479" s="79"/>
      <c r="P479" s="40"/>
      <c r="Q479" s="40"/>
      <c r="R479" s="79"/>
      <c r="S479" s="66"/>
      <c r="T479" s="79"/>
    </row>
    <row r="480" spans="2:20" x14ac:dyDescent="0.35">
      <c r="B480" s="38"/>
      <c r="C480" s="77"/>
      <c r="D480" s="78"/>
      <c r="E480" s="78"/>
      <c r="F480" s="78"/>
      <c r="G480" s="79"/>
      <c r="H480" s="66"/>
      <c r="I480" s="66"/>
      <c r="J480" s="79"/>
      <c r="K480" s="79"/>
      <c r="L480" s="40"/>
      <c r="M480" s="40"/>
      <c r="N480" s="79"/>
      <c r="O480" s="79"/>
      <c r="P480" s="40"/>
      <c r="Q480" s="40"/>
      <c r="R480" s="79"/>
      <c r="S480" s="66"/>
      <c r="T480" s="79"/>
    </row>
    <row r="481" spans="2:20" x14ac:dyDescent="0.35">
      <c r="B481" s="38"/>
      <c r="C481" s="77"/>
      <c r="D481" s="78"/>
      <c r="E481" s="78"/>
      <c r="F481" s="78"/>
      <c r="G481" s="79"/>
      <c r="H481" s="66"/>
      <c r="I481" s="66"/>
      <c r="J481" s="79"/>
      <c r="K481" s="79"/>
      <c r="L481" s="40"/>
      <c r="M481" s="40"/>
      <c r="N481" s="79"/>
      <c r="O481" s="79"/>
      <c r="P481" s="40"/>
      <c r="Q481" s="40"/>
      <c r="R481" s="79"/>
      <c r="S481" s="66"/>
      <c r="T481" s="79"/>
    </row>
    <row r="482" spans="2:20" x14ac:dyDescent="0.35">
      <c r="B482" s="38"/>
      <c r="C482" s="77"/>
      <c r="D482" s="78"/>
      <c r="E482" s="78"/>
      <c r="F482" s="78"/>
      <c r="G482" s="79"/>
      <c r="H482" s="66"/>
      <c r="I482" s="66"/>
      <c r="J482" s="79"/>
      <c r="K482" s="79"/>
      <c r="L482" s="40"/>
      <c r="M482" s="40"/>
      <c r="N482" s="79"/>
      <c r="O482" s="79"/>
      <c r="P482" s="40"/>
      <c r="Q482" s="40"/>
      <c r="R482" s="79"/>
      <c r="S482" s="66"/>
      <c r="T482" s="79"/>
    </row>
    <row r="483" spans="2:20" x14ac:dyDescent="0.35">
      <c r="B483" s="38"/>
      <c r="C483" s="77"/>
      <c r="D483" s="78"/>
      <c r="E483" s="78"/>
      <c r="F483" s="78"/>
      <c r="G483" s="79"/>
      <c r="H483" s="66"/>
      <c r="I483" s="66"/>
      <c r="J483" s="79"/>
      <c r="K483" s="79"/>
      <c r="L483" s="40"/>
      <c r="M483" s="40"/>
      <c r="N483" s="79"/>
      <c r="O483" s="79"/>
      <c r="P483" s="40"/>
      <c r="Q483" s="40"/>
      <c r="R483" s="79"/>
      <c r="S483" s="66"/>
      <c r="T483" s="79"/>
    </row>
    <row r="484" spans="2:20" x14ac:dyDescent="0.35">
      <c r="B484" s="38"/>
      <c r="C484" s="77"/>
      <c r="D484" s="78"/>
      <c r="E484" s="78"/>
      <c r="F484" s="78"/>
      <c r="G484" s="79"/>
      <c r="H484" s="66"/>
      <c r="I484" s="66"/>
      <c r="J484" s="79"/>
      <c r="K484" s="79"/>
      <c r="L484" s="40"/>
      <c r="M484" s="40"/>
      <c r="N484" s="79"/>
      <c r="O484" s="79"/>
      <c r="P484" s="40"/>
      <c r="Q484" s="40"/>
      <c r="R484" s="79"/>
      <c r="S484" s="66"/>
      <c r="T484" s="79"/>
    </row>
    <row r="485" spans="2:20" x14ac:dyDescent="0.35">
      <c r="B485" s="38"/>
      <c r="C485" s="77"/>
      <c r="D485" s="78"/>
      <c r="E485" s="78"/>
      <c r="F485" s="78"/>
      <c r="G485" s="79"/>
      <c r="H485" s="66"/>
      <c r="I485" s="66"/>
      <c r="J485" s="79"/>
      <c r="K485" s="79"/>
      <c r="L485" s="40"/>
      <c r="M485" s="40"/>
      <c r="N485" s="79"/>
      <c r="O485" s="79"/>
      <c r="P485" s="40"/>
      <c r="Q485" s="40"/>
      <c r="R485" s="79"/>
      <c r="S485" s="66"/>
      <c r="T485" s="79"/>
    </row>
    <row r="486" spans="2:20" x14ac:dyDescent="0.35">
      <c r="B486" s="38"/>
      <c r="C486" s="77"/>
      <c r="D486" s="78"/>
      <c r="E486" s="78"/>
      <c r="F486" s="78"/>
      <c r="G486" s="79"/>
      <c r="H486" s="66"/>
      <c r="I486" s="66"/>
      <c r="J486" s="79"/>
      <c r="K486" s="79"/>
      <c r="L486" s="40"/>
      <c r="M486" s="40"/>
      <c r="N486" s="79"/>
      <c r="O486" s="79"/>
      <c r="P486" s="40"/>
      <c r="Q486" s="40"/>
      <c r="R486" s="79"/>
      <c r="S486" s="66"/>
      <c r="T486" s="79"/>
    </row>
    <row r="487" spans="2:20" x14ac:dyDescent="0.35">
      <c r="B487" s="38"/>
      <c r="C487" s="77"/>
      <c r="D487" s="78"/>
      <c r="E487" s="78"/>
      <c r="F487" s="78"/>
      <c r="G487" s="79"/>
      <c r="H487" s="66"/>
      <c r="I487" s="66"/>
      <c r="J487" s="79"/>
      <c r="K487" s="79"/>
      <c r="L487" s="40"/>
      <c r="M487" s="40"/>
      <c r="N487" s="79"/>
      <c r="O487" s="79"/>
      <c r="P487" s="40"/>
      <c r="Q487" s="40"/>
      <c r="R487" s="79"/>
      <c r="S487" s="66"/>
      <c r="T487" s="79"/>
    </row>
    <row r="488" spans="2:20" x14ac:dyDescent="0.35">
      <c r="B488" s="38"/>
      <c r="C488" s="77"/>
      <c r="D488" s="78"/>
      <c r="E488" s="78"/>
      <c r="F488" s="78"/>
      <c r="G488" s="79"/>
      <c r="H488" s="66"/>
      <c r="I488" s="66"/>
      <c r="J488" s="79"/>
      <c r="K488" s="79"/>
      <c r="L488" s="40"/>
      <c r="M488" s="40"/>
      <c r="N488" s="79"/>
      <c r="O488" s="79"/>
      <c r="P488" s="40"/>
      <c r="Q488" s="40"/>
      <c r="R488" s="79"/>
      <c r="S488" s="66"/>
      <c r="T488" s="79"/>
    </row>
    <row r="489" spans="2:20" x14ac:dyDescent="0.35">
      <c r="B489" s="38"/>
      <c r="C489" s="77"/>
      <c r="D489" s="78"/>
      <c r="E489" s="78"/>
      <c r="F489" s="78"/>
      <c r="G489" s="79"/>
      <c r="H489" s="66"/>
      <c r="I489" s="66"/>
      <c r="J489" s="79"/>
      <c r="K489" s="79"/>
      <c r="L489" s="40"/>
      <c r="M489" s="40"/>
      <c r="N489" s="79"/>
      <c r="O489" s="79"/>
      <c r="P489" s="40"/>
      <c r="Q489" s="40"/>
      <c r="R489" s="79"/>
      <c r="S489" s="66"/>
      <c r="T489" s="79"/>
    </row>
    <row r="490" spans="2:20" x14ac:dyDescent="0.35">
      <c r="B490" s="38"/>
      <c r="C490" s="77"/>
      <c r="D490" s="78"/>
      <c r="E490" s="78"/>
      <c r="F490" s="78"/>
      <c r="G490" s="79"/>
      <c r="H490" s="66"/>
      <c r="I490" s="66"/>
      <c r="J490" s="79"/>
      <c r="K490" s="79"/>
      <c r="L490" s="40"/>
      <c r="M490" s="40"/>
      <c r="N490" s="79"/>
      <c r="O490" s="79"/>
      <c r="P490" s="40"/>
      <c r="Q490" s="40"/>
      <c r="R490" s="79"/>
      <c r="S490" s="66"/>
      <c r="T490" s="79"/>
    </row>
    <row r="491" spans="2:20" x14ac:dyDescent="0.35">
      <c r="B491" s="38"/>
      <c r="C491" s="77"/>
      <c r="D491" s="78"/>
      <c r="E491" s="78"/>
      <c r="F491" s="78"/>
      <c r="G491" s="79"/>
      <c r="H491" s="66"/>
      <c r="I491" s="66"/>
      <c r="J491" s="79"/>
      <c r="K491" s="79"/>
      <c r="L491" s="40"/>
      <c r="M491" s="40"/>
      <c r="N491" s="79"/>
      <c r="O491" s="79"/>
      <c r="P491" s="40"/>
      <c r="Q491" s="40"/>
      <c r="R491" s="79"/>
      <c r="S491" s="66"/>
      <c r="T491" s="79"/>
    </row>
    <row r="492" spans="2:20" x14ac:dyDescent="0.35">
      <c r="B492" s="38"/>
      <c r="C492" s="77"/>
      <c r="D492" s="78"/>
      <c r="E492" s="78"/>
      <c r="F492" s="78"/>
      <c r="G492" s="79"/>
      <c r="H492" s="66"/>
      <c r="I492" s="66"/>
      <c r="J492" s="79"/>
      <c r="K492" s="79"/>
      <c r="L492" s="40"/>
      <c r="M492" s="40"/>
      <c r="N492" s="79"/>
      <c r="O492" s="79"/>
      <c r="P492" s="40"/>
      <c r="Q492" s="40"/>
      <c r="R492" s="79"/>
      <c r="S492" s="66"/>
      <c r="T492" s="79"/>
    </row>
    <row r="493" spans="2:20" x14ac:dyDescent="0.35">
      <c r="B493" s="38"/>
      <c r="C493" s="77"/>
      <c r="D493" s="78"/>
      <c r="E493" s="78"/>
      <c r="F493" s="78"/>
      <c r="G493" s="79"/>
      <c r="H493" s="66"/>
      <c r="I493" s="66"/>
      <c r="J493" s="79"/>
      <c r="K493" s="79"/>
      <c r="L493" s="40"/>
      <c r="M493" s="40"/>
      <c r="N493" s="79"/>
      <c r="O493" s="79"/>
      <c r="P493" s="40"/>
      <c r="Q493" s="40"/>
      <c r="R493" s="79"/>
      <c r="S493" s="66"/>
      <c r="T493" s="79"/>
    </row>
    <row r="494" spans="2:20" x14ac:dyDescent="0.35">
      <c r="B494" s="38"/>
      <c r="C494" s="77"/>
      <c r="D494" s="78"/>
      <c r="E494" s="78"/>
      <c r="F494" s="78"/>
      <c r="G494" s="79"/>
      <c r="H494" s="66"/>
      <c r="I494" s="66"/>
      <c r="J494" s="79"/>
      <c r="K494" s="79"/>
      <c r="L494" s="40"/>
      <c r="M494" s="40"/>
      <c r="N494" s="79"/>
      <c r="O494" s="79"/>
      <c r="P494" s="40"/>
      <c r="Q494" s="40"/>
      <c r="R494" s="79"/>
      <c r="S494" s="66"/>
      <c r="T494" s="79"/>
    </row>
    <row r="495" spans="2:20" x14ac:dyDescent="0.35">
      <c r="B495" s="38"/>
      <c r="C495" s="77"/>
      <c r="D495" s="78"/>
      <c r="E495" s="78"/>
      <c r="F495" s="78"/>
      <c r="G495" s="79"/>
      <c r="H495" s="66"/>
      <c r="I495" s="66"/>
      <c r="J495" s="79"/>
      <c r="K495" s="79"/>
      <c r="L495" s="40"/>
      <c r="M495" s="40"/>
      <c r="N495" s="79"/>
      <c r="O495" s="79"/>
      <c r="P495" s="40"/>
      <c r="Q495" s="40"/>
      <c r="R495" s="79"/>
      <c r="S495" s="66"/>
      <c r="T495" s="79"/>
    </row>
    <row r="496" spans="2:20" x14ac:dyDescent="0.35">
      <c r="B496" s="38"/>
      <c r="C496" s="77"/>
      <c r="D496" s="78"/>
      <c r="E496" s="78"/>
      <c r="F496" s="78"/>
      <c r="G496" s="79"/>
      <c r="H496" s="66"/>
      <c r="I496" s="66"/>
      <c r="J496" s="79"/>
      <c r="K496" s="79"/>
      <c r="L496" s="40"/>
      <c r="M496" s="40"/>
      <c r="N496" s="79"/>
      <c r="O496" s="79"/>
      <c r="P496" s="40"/>
      <c r="Q496" s="40"/>
      <c r="R496" s="79"/>
      <c r="S496" s="66"/>
      <c r="T496" s="79"/>
    </row>
    <row r="497" spans="2:20" x14ac:dyDescent="0.35">
      <c r="B497" s="38"/>
      <c r="C497" s="77"/>
      <c r="D497" s="78"/>
      <c r="E497" s="78"/>
      <c r="F497" s="78"/>
      <c r="G497" s="79"/>
      <c r="H497" s="66"/>
      <c r="I497" s="66"/>
      <c r="J497" s="79"/>
      <c r="K497" s="79"/>
      <c r="L497" s="40"/>
      <c r="M497" s="40"/>
      <c r="N497" s="79"/>
      <c r="O497" s="79"/>
      <c r="P497" s="40"/>
      <c r="Q497" s="40"/>
      <c r="R497" s="79"/>
      <c r="S497" s="66"/>
      <c r="T497" s="79"/>
    </row>
    <row r="498" spans="2:20" x14ac:dyDescent="0.35">
      <c r="B498" s="38"/>
      <c r="C498" s="77"/>
      <c r="D498" s="78"/>
      <c r="E498" s="78"/>
      <c r="F498" s="78"/>
      <c r="G498" s="79"/>
      <c r="H498" s="66"/>
      <c r="I498" s="66"/>
      <c r="J498" s="79"/>
      <c r="K498" s="79"/>
      <c r="L498" s="40"/>
      <c r="M498" s="40"/>
      <c r="N498" s="79"/>
      <c r="O498" s="79"/>
      <c r="P498" s="40"/>
      <c r="Q498" s="40"/>
      <c r="R498" s="79"/>
      <c r="S498" s="66"/>
      <c r="T498" s="79"/>
    </row>
    <row r="499" spans="2:20" x14ac:dyDescent="0.35">
      <c r="B499" s="38"/>
      <c r="C499" s="77"/>
      <c r="D499" s="78"/>
      <c r="E499" s="78"/>
      <c r="F499" s="78"/>
      <c r="G499" s="79"/>
      <c r="H499" s="66"/>
      <c r="I499" s="66"/>
      <c r="J499" s="79"/>
      <c r="K499" s="79"/>
      <c r="L499" s="40"/>
      <c r="M499" s="40"/>
      <c r="N499" s="79"/>
      <c r="O499" s="79"/>
      <c r="P499" s="40"/>
      <c r="Q499" s="40"/>
      <c r="R499" s="79"/>
      <c r="S499" s="66"/>
      <c r="T499" s="79"/>
    </row>
    <row r="500" spans="2:20" x14ac:dyDescent="0.35">
      <c r="B500" s="38"/>
      <c r="C500" s="77"/>
      <c r="D500" s="78"/>
      <c r="E500" s="78"/>
      <c r="F500" s="78"/>
      <c r="G500" s="79"/>
      <c r="H500" s="66"/>
      <c r="I500" s="66"/>
      <c r="J500" s="79"/>
      <c r="K500" s="79"/>
      <c r="L500" s="40"/>
      <c r="M500" s="40"/>
      <c r="N500" s="79"/>
      <c r="O500" s="79"/>
      <c r="P500" s="40"/>
      <c r="Q500" s="40"/>
      <c r="R500" s="79"/>
      <c r="S500" s="66"/>
      <c r="T500" s="79"/>
    </row>
    <row r="501" spans="2:20" x14ac:dyDescent="0.35">
      <c r="B501" s="38"/>
      <c r="C501" s="77"/>
      <c r="D501" s="78"/>
      <c r="E501" s="78"/>
      <c r="F501" s="78"/>
      <c r="G501" s="79"/>
      <c r="H501" s="66"/>
      <c r="I501" s="66"/>
      <c r="J501" s="79"/>
      <c r="K501" s="79"/>
      <c r="L501" s="40"/>
      <c r="M501" s="40"/>
      <c r="N501" s="79"/>
      <c r="O501" s="79"/>
      <c r="P501" s="40"/>
      <c r="Q501" s="40"/>
      <c r="R501" s="79"/>
      <c r="S501" s="66"/>
      <c r="T501" s="79"/>
    </row>
    <row r="502" spans="2:20" x14ac:dyDescent="0.35">
      <c r="B502" s="38"/>
      <c r="C502" s="77"/>
      <c r="D502" s="78"/>
      <c r="E502" s="78"/>
      <c r="F502" s="78"/>
      <c r="G502" s="79"/>
      <c r="H502" s="66"/>
      <c r="I502" s="66"/>
      <c r="J502" s="79"/>
      <c r="K502" s="79"/>
      <c r="L502" s="40"/>
      <c r="M502" s="40"/>
      <c r="N502" s="79"/>
      <c r="O502" s="79"/>
      <c r="P502" s="40"/>
      <c r="Q502" s="40"/>
      <c r="R502" s="79"/>
      <c r="S502" s="66"/>
      <c r="T502" s="79"/>
    </row>
    <row r="503" spans="2:20" x14ac:dyDescent="0.35">
      <c r="B503" s="38"/>
      <c r="C503" s="77"/>
      <c r="D503" s="78"/>
      <c r="E503" s="78"/>
      <c r="F503" s="78"/>
      <c r="G503" s="79"/>
      <c r="H503" s="66"/>
      <c r="I503" s="66"/>
      <c r="J503" s="79"/>
      <c r="K503" s="79"/>
      <c r="L503" s="40"/>
      <c r="M503" s="40"/>
      <c r="N503" s="79"/>
      <c r="O503" s="79"/>
      <c r="P503" s="40"/>
      <c r="Q503" s="40"/>
      <c r="R503" s="79"/>
      <c r="S503" s="66"/>
      <c r="T503" s="79"/>
    </row>
    <row r="504" spans="2:20" x14ac:dyDescent="0.35">
      <c r="B504" s="38"/>
      <c r="C504" s="77"/>
      <c r="D504" s="78"/>
      <c r="E504" s="78"/>
      <c r="F504" s="78"/>
      <c r="G504" s="79"/>
      <c r="H504" s="66"/>
      <c r="I504" s="66"/>
      <c r="J504" s="79"/>
      <c r="K504" s="79"/>
      <c r="L504" s="40"/>
      <c r="M504" s="40"/>
      <c r="N504" s="79"/>
      <c r="O504" s="79"/>
      <c r="P504" s="40"/>
      <c r="Q504" s="40"/>
      <c r="R504" s="79"/>
      <c r="S504" s="66"/>
      <c r="T504" s="79"/>
    </row>
    <row r="505" spans="2:20" x14ac:dyDescent="0.35">
      <c r="B505" s="38"/>
      <c r="C505" s="77"/>
      <c r="D505" s="78"/>
      <c r="E505" s="78"/>
      <c r="F505" s="78"/>
      <c r="G505" s="79"/>
      <c r="H505" s="66"/>
      <c r="I505" s="66"/>
      <c r="J505" s="79"/>
      <c r="K505" s="79"/>
      <c r="L505" s="40"/>
      <c r="M505" s="40"/>
      <c r="N505" s="79"/>
      <c r="O505" s="79"/>
      <c r="P505" s="40"/>
      <c r="Q505" s="40"/>
      <c r="R505" s="79"/>
      <c r="S505" s="66"/>
      <c r="T505" s="79"/>
    </row>
    <row r="506" spans="2:20" x14ac:dyDescent="0.35">
      <c r="B506" s="38"/>
      <c r="C506" s="77"/>
      <c r="D506" s="78"/>
      <c r="E506" s="78"/>
      <c r="F506" s="78"/>
      <c r="G506" s="79"/>
      <c r="H506" s="66"/>
      <c r="I506" s="66"/>
      <c r="J506" s="79"/>
      <c r="K506" s="79"/>
      <c r="L506" s="40"/>
      <c r="M506" s="40"/>
      <c r="N506" s="79"/>
      <c r="O506" s="79"/>
      <c r="P506" s="40"/>
      <c r="Q506" s="40"/>
      <c r="R506" s="79"/>
      <c r="S506" s="66"/>
      <c r="T506" s="79"/>
    </row>
    <row r="507" spans="2:20" x14ac:dyDescent="0.35">
      <c r="B507" s="38"/>
      <c r="C507" s="77"/>
      <c r="D507" s="78"/>
      <c r="E507" s="78"/>
      <c r="F507" s="78"/>
      <c r="G507" s="79"/>
      <c r="H507" s="66"/>
      <c r="I507" s="66"/>
      <c r="J507" s="79"/>
      <c r="K507" s="79"/>
      <c r="L507" s="40"/>
      <c r="M507" s="40"/>
      <c r="N507" s="79"/>
      <c r="O507" s="79"/>
      <c r="P507" s="40"/>
      <c r="Q507" s="40"/>
      <c r="R507" s="79"/>
      <c r="S507" s="66"/>
      <c r="T507" s="79"/>
    </row>
    <row r="508" spans="2:20" x14ac:dyDescent="0.35">
      <c r="B508" s="38"/>
      <c r="C508" s="77"/>
      <c r="D508" s="78"/>
      <c r="E508" s="78"/>
      <c r="F508" s="78"/>
      <c r="G508" s="79"/>
      <c r="H508" s="66"/>
      <c r="I508" s="66"/>
      <c r="J508" s="79"/>
      <c r="K508" s="79"/>
      <c r="L508" s="40"/>
      <c r="M508" s="40"/>
      <c r="N508" s="79"/>
      <c r="O508" s="79"/>
      <c r="P508" s="40"/>
      <c r="Q508" s="40"/>
      <c r="R508" s="79"/>
      <c r="S508" s="66"/>
      <c r="T508" s="79"/>
    </row>
    <row r="509" spans="2:20" x14ac:dyDescent="0.35">
      <c r="B509" s="38"/>
      <c r="C509" s="77"/>
      <c r="D509" s="78"/>
      <c r="E509" s="78"/>
      <c r="F509" s="78"/>
      <c r="G509" s="79"/>
      <c r="H509" s="66"/>
      <c r="I509" s="66"/>
      <c r="J509" s="79"/>
      <c r="K509" s="79"/>
      <c r="L509" s="40"/>
      <c r="M509" s="40"/>
      <c r="N509" s="79"/>
      <c r="O509" s="79"/>
      <c r="P509" s="40"/>
      <c r="Q509" s="40"/>
      <c r="R509" s="79"/>
      <c r="S509" s="66"/>
      <c r="T509" s="79"/>
    </row>
    <row r="510" spans="2:20" x14ac:dyDescent="0.35">
      <c r="B510" s="38"/>
      <c r="C510" s="77"/>
      <c r="D510" s="78"/>
      <c r="E510" s="78"/>
      <c r="F510" s="78"/>
      <c r="G510" s="79"/>
      <c r="H510" s="66"/>
      <c r="I510" s="66"/>
      <c r="J510" s="79"/>
      <c r="K510" s="79"/>
      <c r="L510" s="40"/>
      <c r="M510" s="40"/>
      <c r="N510" s="79"/>
      <c r="O510" s="79"/>
      <c r="P510" s="40"/>
      <c r="Q510" s="40"/>
      <c r="R510" s="79"/>
      <c r="S510" s="66"/>
      <c r="T510" s="79"/>
    </row>
    <row r="511" spans="2:20" x14ac:dyDescent="0.35">
      <c r="B511" s="38"/>
      <c r="C511" s="77"/>
      <c r="D511" s="78"/>
      <c r="E511" s="78"/>
      <c r="F511" s="78"/>
      <c r="G511" s="79"/>
      <c r="H511" s="66"/>
      <c r="I511" s="66"/>
      <c r="J511" s="79"/>
      <c r="K511" s="79"/>
      <c r="L511" s="40"/>
      <c r="M511" s="40"/>
      <c r="N511" s="79"/>
      <c r="O511" s="79"/>
      <c r="P511" s="40"/>
      <c r="Q511" s="40"/>
      <c r="R511" s="79"/>
      <c r="S511" s="66"/>
      <c r="T511" s="79"/>
    </row>
    <row r="512" spans="2:20" x14ac:dyDescent="0.35">
      <c r="B512" s="38"/>
      <c r="C512" s="77"/>
      <c r="D512" s="78"/>
      <c r="E512" s="78"/>
      <c r="F512" s="78"/>
      <c r="G512" s="79"/>
      <c r="H512" s="66"/>
      <c r="I512" s="66"/>
      <c r="J512" s="79"/>
      <c r="K512" s="79"/>
      <c r="L512" s="40"/>
      <c r="M512" s="40"/>
      <c r="N512" s="79"/>
      <c r="O512" s="79"/>
      <c r="P512" s="40"/>
      <c r="Q512" s="40"/>
      <c r="R512" s="79"/>
      <c r="S512" s="66"/>
      <c r="T512" s="79"/>
    </row>
    <row r="513" spans="2:20" x14ac:dyDescent="0.35">
      <c r="B513" s="38"/>
      <c r="C513" s="77"/>
      <c r="D513" s="78"/>
      <c r="E513" s="78"/>
      <c r="F513" s="78"/>
      <c r="G513" s="79"/>
      <c r="H513" s="66"/>
      <c r="I513" s="66"/>
      <c r="J513" s="79"/>
      <c r="K513" s="79"/>
      <c r="L513" s="40"/>
      <c r="M513" s="40"/>
      <c r="N513" s="79"/>
      <c r="O513" s="79"/>
      <c r="P513" s="40"/>
      <c r="Q513" s="40"/>
      <c r="R513" s="79"/>
      <c r="S513" s="66"/>
      <c r="T513" s="79"/>
    </row>
    <row r="514" spans="2:20" x14ac:dyDescent="0.35">
      <c r="B514" s="38"/>
      <c r="C514" s="77"/>
      <c r="D514" s="78"/>
      <c r="E514" s="78"/>
      <c r="F514" s="78"/>
      <c r="G514" s="79"/>
      <c r="H514" s="66"/>
      <c r="I514" s="66"/>
      <c r="J514" s="79"/>
      <c r="K514" s="79"/>
      <c r="L514" s="40"/>
      <c r="M514" s="40"/>
      <c r="N514" s="79"/>
      <c r="O514" s="79"/>
      <c r="P514" s="40"/>
      <c r="Q514" s="40"/>
      <c r="R514" s="79"/>
      <c r="S514" s="66"/>
      <c r="T514" s="79"/>
    </row>
    <row r="515" spans="2:20" x14ac:dyDescent="0.35">
      <c r="B515" s="38"/>
      <c r="C515" s="77"/>
      <c r="D515" s="78"/>
      <c r="E515" s="78"/>
      <c r="F515" s="78"/>
      <c r="G515" s="79"/>
      <c r="H515" s="66"/>
      <c r="I515" s="66"/>
      <c r="J515" s="79"/>
      <c r="K515" s="79"/>
      <c r="L515" s="40"/>
      <c r="M515" s="40"/>
      <c r="N515" s="79"/>
      <c r="O515" s="79"/>
      <c r="P515" s="40"/>
      <c r="Q515" s="40"/>
      <c r="R515" s="79"/>
      <c r="S515" s="66"/>
      <c r="T515" s="79"/>
    </row>
    <row r="516" spans="2:20" x14ac:dyDescent="0.35">
      <c r="B516" s="38"/>
      <c r="C516" s="77"/>
      <c r="D516" s="78"/>
      <c r="E516" s="78"/>
      <c r="F516" s="78"/>
      <c r="G516" s="79"/>
      <c r="H516" s="66"/>
      <c r="I516" s="66"/>
      <c r="J516" s="79"/>
      <c r="K516" s="79"/>
      <c r="L516" s="40"/>
      <c r="M516" s="40"/>
      <c r="N516" s="79"/>
      <c r="O516" s="79"/>
      <c r="P516" s="40"/>
      <c r="Q516" s="40"/>
      <c r="R516" s="79"/>
      <c r="S516" s="66"/>
      <c r="T516" s="79"/>
    </row>
    <row r="517" spans="2:20" x14ac:dyDescent="0.35">
      <c r="B517" s="38"/>
      <c r="C517" s="77"/>
      <c r="D517" s="78"/>
      <c r="E517" s="78"/>
      <c r="F517" s="78"/>
      <c r="G517" s="79"/>
      <c r="H517" s="66"/>
      <c r="I517" s="66"/>
      <c r="J517" s="79"/>
      <c r="K517" s="79"/>
      <c r="L517" s="40"/>
      <c r="M517" s="40"/>
      <c r="N517" s="79"/>
      <c r="O517" s="79"/>
      <c r="P517" s="40"/>
      <c r="Q517" s="40"/>
      <c r="R517" s="79"/>
      <c r="S517" s="66"/>
      <c r="T517" s="79"/>
    </row>
    <row r="518" spans="2:20" x14ac:dyDescent="0.35">
      <c r="B518" s="38"/>
      <c r="C518" s="77"/>
      <c r="D518" s="78"/>
      <c r="E518" s="78"/>
      <c r="F518" s="78"/>
      <c r="G518" s="79"/>
      <c r="H518" s="66"/>
      <c r="I518" s="66"/>
      <c r="J518" s="79"/>
      <c r="K518" s="79"/>
      <c r="L518" s="40"/>
      <c r="M518" s="40"/>
      <c r="N518" s="79"/>
      <c r="O518" s="79"/>
      <c r="P518" s="40"/>
      <c r="Q518" s="40"/>
      <c r="R518" s="79"/>
      <c r="S518" s="66"/>
      <c r="T518" s="79"/>
    </row>
    <row r="519" spans="2:20" x14ac:dyDescent="0.35">
      <c r="B519" s="38"/>
      <c r="C519" s="77"/>
      <c r="D519" s="78"/>
      <c r="E519" s="78"/>
      <c r="F519" s="78"/>
      <c r="G519" s="79"/>
      <c r="H519" s="66"/>
      <c r="I519" s="66"/>
      <c r="J519" s="79"/>
      <c r="K519" s="79"/>
      <c r="L519" s="40"/>
      <c r="M519" s="40"/>
      <c r="N519" s="79"/>
      <c r="O519" s="79"/>
      <c r="P519" s="40"/>
      <c r="Q519" s="40"/>
      <c r="R519" s="79"/>
      <c r="S519" s="66"/>
      <c r="T519" s="79"/>
    </row>
    <row r="520" spans="2:20" x14ac:dyDescent="0.35">
      <c r="B520" s="38"/>
      <c r="C520" s="77"/>
      <c r="D520" s="78"/>
      <c r="E520" s="78"/>
      <c r="F520" s="78"/>
      <c r="G520" s="79"/>
      <c r="H520" s="66"/>
      <c r="I520" s="66"/>
      <c r="J520" s="79"/>
      <c r="K520" s="79"/>
      <c r="L520" s="40"/>
      <c r="M520" s="40"/>
      <c r="N520" s="79"/>
      <c r="O520" s="79"/>
      <c r="P520" s="40"/>
      <c r="Q520" s="40"/>
      <c r="R520" s="79"/>
      <c r="S520" s="66"/>
      <c r="T520" s="79"/>
    </row>
    <row r="521" spans="2:20" x14ac:dyDescent="0.35">
      <c r="B521" s="38"/>
      <c r="C521" s="77"/>
      <c r="D521" s="78"/>
      <c r="E521" s="78"/>
      <c r="F521" s="78"/>
      <c r="G521" s="79"/>
      <c r="H521" s="66"/>
      <c r="I521" s="66"/>
      <c r="J521" s="79"/>
      <c r="K521" s="79"/>
      <c r="L521" s="40"/>
      <c r="M521" s="40"/>
      <c r="N521" s="79"/>
      <c r="O521" s="79"/>
      <c r="P521" s="40"/>
      <c r="Q521" s="40"/>
      <c r="R521" s="79"/>
      <c r="S521" s="66"/>
      <c r="T521" s="79"/>
    </row>
    <row r="522" spans="2:20" x14ac:dyDescent="0.35">
      <c r="B522" s="38"/>
      <c r="C522" s="77"/>
      <c r="D522" s="78"/>
      <c r="E522" s="78"/>
      <c r="F522" s="78"/>
      <c r="G522" s="79"/>
      <c r="H522" s="66"/>
      <c r="I522" s="66"/>
      <c r="J522" s="79"/>
      <c r="K522" s="79"/>
      <c r="L522" s="40"/>
      <c r="M522" s="40"/>
      <c r="N522" s="79"/>
      <c r="O522" s="79"/>
      <c r="P522" s="40"/>
      <c r="Q522" s="40"/>
      <c r="R522" s="79"/>
      <c r="S522" s="66"/>
      <c r="T522" s="79"/>
    </row>
    <row r="523" spans="2:20" x14ac:dyDescent="0.35">
      <c r="B523" s="38"/>
      <c r="C523" s="77"/>
      <c r="D523" s="78"/>
      <c r="E523" s="78"/>
      <c r="F523" s="78"/>
      <c r="G523" s="79"/>
      <c r="H523" s="66"/>
      <c r="I523" s="66"/>
      <c r="J523" s="79"/>
      <c r="K523" s="79"/>
      <c r="L523" s="40"/>
      <c r="M523" s="40"/>
      <c r="N523" s="79"/>
      <c r="O523" s="79"/>
      <c r="P523" s="40"/>
      <c r="Q523" s="40"/>
      <c r="R523" s="79"/>
      <c r="S523" s="66"/>
      <c r="T523" s="79"/>
    </row>
    <row r="524" spans="2:20" x14ac:dyDescent="0.35">
      <c r="B524" s="38"/>
      <c r="C524" s="77"/>
      <c r="D524" s="78"/>
      <c r="E524" s="78"/>
      <c r="F524" s="78"/>
      <c r="G524" s="79"/>
      <c r="H524" s="66"/>
      <c r="I524" s="66"/>
      <c r="J524" s="79"/>
      <c r="K524" s="79"/>
      <c r="L524" s="40"/>
      <c r="M524" s="40"/>
      <c r="N524" s="79"/>
      <c r="O524" s="79"/>
      <c r="P524" s="40"/>
      <c r="Q524" s="40"/>
      <c r="R524" s="79"/>
      <c r="S524" s="66"/>
      <c r="T524" s="79"/>
    </row>
    <row r="525" spans="2:20" x14ac:dyDescent="0.35">
      <c r="B525" s="38"/>
      <c r="C525" s="77"/>
      <c r="D525" s="78"/>
      <c r="E525" s="78"/>
      <c r="F525" s="78"/>
      <c r="G525" s="79"/>
      <c r="H525" s="66"/>
      <c r="I525" s="66"/>
      <c r="J525" s="79"/>
      <c r="K525" s="79"/>
      <c r="L525" s="40"/>
      <c r="M525" s="40"/>
      <c r="N525" s="79"/>
      <c r="O525" s="79"/>
      <c r="P525" s="40"/>
      <c r="Q525" s="40"/>
      <c r="R525" s="79"/>
      <c r="S525" s="66"/>
      <c r="T525" s="79"/>
    </row>
    <row r="526" spans="2:20" x14ac:dyDescent="0.35">
      <c r="B526" s="38"/>
      <c r="C526" s="77"/>
      <c r="D526" s="78"/>
      <c r="E526" s="78"/>
      <c r="F526" s="78"/>
      <c r="G526" s="79"/>
      <c r="H526" s="66"/>
      <c r="I526" s="66"/>
      <c r="J526" s="79"/>
      <c r="K526" s="79"/>
      <c r="L526" s="40"/>
      <c r="M526" s="40"/>
      <c r="N526" s="79"/>
      <c r="O526" s="79"/>
      <c r="P526" s="40"/>
      <c r="Q526" s="40"/>
      <c r="R526" s="79"/>
      <c r="S526" s="66"/>
      <c r="T526" s="79"/>
    </row>
    <row r="527" spans="2:20" x14ac:dyDescent="0.35">
      <c r="B527" s="38"/>
      <c r="C527" s="77"/>
      <c r="D527" s="78"/>
      <c r="E527" s="78"/>
      <c r="F527" s="78"/>
      <c r="G527" s="79"/>
      <c r="H527" s="66"/>
      <c r="I527" s="66"/>
      <c r="J527" s="79"/>
      <c r="K527" s="79"/>
      <c r="L527" s="40"/>
      <c r="M527" s="40"/>
      <c r="N527" s="79"/>
      <c r="O527" s="79"/>
      <c r="P527" s="40"/>
      <c r="Q527" s="40"/>
      <c r="R527" s="79"/>
      <c r="S527" s="66"/>
      <c r="T527" s="79"/>
    </row>
    <row r="528" spans="2:20" x14ac:dyDescent="0.35">
      <c r="B528" s="38"/>
      <c r="C528" s="77"/>
      <c r="D528" s="78"/>
      <c r="E528" s="78"/>
      <c r="F528" s="78"/>
      <c r="G528" s="79"/>
      <c r="H528" s="66"/>
      <c r="I528" s="66"/>
      <c r="J528" s="79"/>
      <c r="K528" s="79"/>
      <c r="L528" s="40"/>
      <c r="M528" s="40"/>
      <c r="N528" s="79"/>
      <c r="O528" s="79"/>
      <c r="P528" s="40"/>
      <c r="Q528" s="40"/>
      <c r="R528" s="79"/>
      <c r="S528" s="66"/>
      <c r="T528" s="79"/>
    </row>
    <row r="529" spans="2:20" x14ac:dyDescent="0.35">
      <c r="B529" s="38"/>
      <c r="C529" s="77"/>
      <c r="D529" s="78"/>
      <c r="E529" s="78"/>
      <c r="F529" s="78"/>
      <c r="G529" s="79"/>
      <c r="H529" s="66"/>
      <c r="I529" s="66"/>
      <c r="J529" s="79"/>
      <c r="K529" s="79"/>
      <c r="L529" s="40"/>
      <c r="M529" s="40"/>
      <c r="N529" s="79"/>
      <c r="O529" s="79"/>
      <c r="P529" s="40"/>
      <c r="Q529" s="40"/>
      <c r="R529" s="79"/>
      <c r="S529" s="66"/>
      <c r="T529" s="79"/>
    </row>
    <row r="530" spans="2:20" x14ac:dyDescent="0.35">
      <c r="B530" s="38"/>
      <c r="C530" s="77"/>
      <c r="D530" s="78"/>
      <c r="E530" s="78"/>
      <c r="F530" s="78"/>
      <c r="G530" s="79"/>
      <c r="H530" s="66"/>
      <c r="I530" s="66"/>
      <c r="J530" s="79"/>
      <c r="K530" s="79"/>
      <c r="L530" s="40"/>
      <c r="M530" s="40"/>
      <c r="N530" s="79"/>
      <c r="O530" s="79"/>
      <c r="P530" s="40"/>
      <c r="Q530" s="40"/>
      <c r="R530" s="79"/>
      <c r="S530" s="66"/>
      <c r="T530" s="79"/>
    </row>
    <row r="531" spans="2:20" x14ac:dyDescent="0.35">
      <c r="B531" s="38"/>
      <c r="C531" s="77"/>
      <c r="D531" s="78"/>
      <c r="E531" s="78"/>
      <c r="F531" s="78"/>
      <c r="G531" s="79"/>
      <c r="H531" s="66"/>
      <c r="I531" s="66"/>
      <c r="J531" s="79"/>
      <c r="K531" s="79"/>
      <c r="L531" s="40"/>
      <c r="M531" s="40"/>
      <c r="N531" s="79"/>
      <c r="O531" s="79"/>
      <c r="P531" s="40"/>
      <c r="Q531" s="40"/>
      <c r="R531" s="79"/>
      <c r="S531" s="66"/>
      <c r="T531" s="79"/>
    </row>
    <row r="532" spans="2:20" x14ac:dyDescent="0.35">
      <c r="B532" s="38"/>
      <c r="C532" s="77"/>
      <c r="D532" s="78"/>
      <c r="E532" s="78"/>
      <c r="F532" s="78"/>
      <c r="G532" s="79"/>
      <c r="H532" s="66"/>
      <c r="I532" s="66"/>
      <c r="J532" s="79"/>
      <c r="K532" s="79"/>
      <c r="L532" s="40"/>
      <c r="M532" s="40"/>
      <c r="N532" s="79"/>
      <c r="O532" s="79"/>
      <c r="P532" s="40"/>
      <c r="Q532" s="40"/>
      <c r="R532" s="79"/>
      <c r="S532" s="66"/>
      <c r="T532" s="79"/>
    </row>
    <row r="533" spans="2:20" x14ac:dyDescent="0.35">
      <c r="B533" s="38"/>
      <c r="C533" s="77"/>
      <c r="D533" s="78"/>
      <c r="E533" s="78"/>
      <c r="F533" s="78"/>
      <c r="G533" s="79"/>
      <c r="H533" s="66"/>
      <c r="I533" s="66"/>
      <c r="J533" s="79"/>
      <c r="K533" s="79"/>
      <c r="L533" s="40"/>
      <c r="M533" s="40"/>
      <c r="N533" s="79"/>
      <c r="O533" s="79"/>
      <c r="P533" s="40"/>
      <c r="Q533" s="40"/>
      <c r="R533" s="79"/>
      <c r="S533" s="66"/>
      <c r="T533" s="79"/>
    </row>
    <row r="534" spans="2:20" x14ac:dyDescent="0.35">
      <c r="B534" s="38"/>
      <c r="C534" s="77"/>
      <c r="D534" s="78"/>
      <c r="E534" s="78"/>
      <c r="F534" s="78"/>
      <c r="G534" s="79"/>
      <c r="H534" s="66"/>
      <c r="I534" s="66"/>
      <c r="J534" s="79"/>
      <c r="K534" s="79"/>
      <c r="L534" s="40"/>
      <c r="M534" s="40"/>
      <c r="N534" s="79"/>
      <c r="O534" s="79"/>
      <c r="P534" s="40"/>
      <c r="Q534" s="40"/>
      <c r="R534" s="79"/>
      <c r="S534" s="66"/>
      <c r="T534" s="79"/>
    </row>
    <row r="535" spans="2:20" x14ac:dyDescent="0.35">
      <c r="B535" s="38"/>
      <c r="C535" s="77"/>
      <c r="D535" s="78"/>
      <c r="E535" s="78"/>
      <c r="F535" s="78"/>
      <c r="G535" s="79"/>
      <c r="H535" s="66"/>
      <c r="I535" s="66"/>
      <c r="J535" s="79"/>
      <c r="K535" s="79"/>
      <c r="L535" s="40"/>
      <c r="M535" s="40"/>
      <c r="N535" s="79"/>
      <c r="O535" s="79"/>
      <c r="P535" s="40"/>
      <c r="Q535" s="40"/>
      <c r="R535" s="79"/>
      <c r="S535" s="66"/>
      <c r="T535" s="79"/>
    </row>
    <row r="536" spans="2:20" x14ac:dyDescent="0.35">
      <c r="B536" s="38"/>
      <c r="C536" s="77"/>
      <c r="D536" s="78"/>
      <c r="E536" s="78"/>
      <c r="F536" s="78"/>
      <c r="G536" s="79"/>
      <c r="H536" s="66"/>
      <c r="I536" s="66"/>
      <c r="J536" s="79"/>
      <c r="K536" s="79"/>
      <c r="L536" s="40"/>
      <c r="M536" s="40"/>
      <c r="N536" s="79"/>
      <c r="O536" s="79"/>
      <c r="P536" s="40"/>
      <c r="Q536" s="40"/>
      <c r="R536" s="79"/>
      <c r="S536" s="66"/>
      <c r="T536" s="79"/>
    </row>
    <row r="537" spans="2:20" x14ac:dyDescent="0.35">
      <c r="B537" s="38"/>
      <c r="C537" s="77"/>
      <c r="D537" s="78"/>
      <c r="E537" s="78"/>
      <c r="F537" s="78"/>
      <c r="G537" s="79"/>
      <c r="H537" s="66"/>
      <c r="I537" s="66"/>
      <c r="J537" s="79"/>
      <c r="K537" s="79"/>
      <c r="L537" s="40"/>
      <c r="M537" s="40"/>
      <c r="N537" s="79"/>
      <c r="O537" s="79"/>
      <c r="P537" s="40"/>
      <c r="Q537" s="40"/>
      <c r="R537" s="79"/>
      <c r="S537" s="66"/>
      <c r="T537" s="79"/>
    </row>
    <row r="538" spans="2:20" x14ac:dyDescent="0.35">
      <c r="B538" s="38"/>
      <c r="C538" s="77"/>
      <c r="D538" s="78"/>
      <c r="E538" s="78"/>
      <c r="F538" s="78"/>
      <c r="G538" s="79"/>
      <c r="H538" s="66"/>
      <c r="I538" s="66"/>
      <c r="J538" s="79"/>
      <c r="K538" s="79"/>
      <c r="L538" s="40"/>
      <c r="M538" s="40"/>
      <c r="N538" s="79"/>
      <c r="O538" s="79"/>
      <c r="P538" s="40"/>
      <c r="Q538" s="40"/>
      <c r="R538" s="79"/>
      <c r="S538" s="66"/>
      <c r="T538" s="79"/>
    </row>
    <row r="539" spans="2:20" x14ac:dyDescent="0.35">
      <c r="B539" s="38"/>
      <c r="C539" s="77"/>
      <c r="D539" s="78"/>
      <c r="E539" s="78"/>
      <c r="F539" s="78"/>
      <c r="G539" s="79"/>
      <c r="H539" s="66"/>
      <c r="I539" s="66"/>
      <c r="J539" s="79"/>
      <c r="K539" s="79"/>
      <c r="L539" s="40"/>
      <c r="M539" s="40"/>
      <c r="N539" s="79"/>
      <c r="O539" s="79"/>
      <c r="P539" s="40"/>
      <c r="Q539" s="40"/>
      <c r="R539" s="79"/>
      <c r="S539" s="66"/>
      <c r="T539" s="79"/>
    </row>
    <row r="540" spans="2:20" x14ac:dyDescent="0.35">
      <c r="B540" s="38"/>
      <c r="C540" s="77"/>
      <c r="D540" s="78"/>
      <c r="E540" s="78"/>
      <c r="F540" s="78"/>
      <c r="G540" s="79"/>
      <c r="H540" s="66"/>
      <c r="I540" s="66"/>
      <c r="J540" s="79"/>
      <c r="K540" s="79"/>
      <c r="L540" s="40"/>
      <c r="M540" s="40"/>
      <c r="N540" s="79"/>
      <c r="O540" s="79"/>
      <c r="P540" s="40"/>
      <c r="Q540" s="40"/>
      <c r="R540" s="79"/>
      <c r="S540" s="66"/>
      <c r="T540" s="79"/>
    </row>
    <row r="541" spans="2:20" x14ac:dyDescent="0.35">
      <c r="B541" s="38"/>
      <c r="C541" s="77"/>
      <c r="D541" s="78"/>
      <c r="E541" s="78"/>
      <c r="F541" s="78"/>
      <c r="G541" s="79"/>
      <c r="H541" s="66"/>
      <c r="I541" s="66"/>
      <c r="J541" s="79"/>
      <c r="K541" s="79"/>
      <c r="L541" s="40"/>
      <c r="M541" s="40"/>
      <c r="N541" s="79"/>
      <c r="O541" s="79"/>
      <c r="P541" s="40"/>
      <c r="Q541" s="40"/>
      <c r="R541" s="79"/>
      <c r="S541" s="66"/>
      <c r="T541" s="79"/>
    </row>
    <row r="542" spans="2:20" x14ac:dyDescent="0.35">
      <c r="B542" s="38"/>
      <c r="C542" s="77"/>
      <c r="D542" s="78"/>
      <c r="E542" s="78"/>
      <c r="F542" s="78"/>
      <c r="G542" s="79"/>
      <c r="H542" s="66"/>
      <c r="I542" s="66"/>
      <c r="J542" s="79"/>
      <c r="K542" s="79"/>
      <c r="L542" s="40"/>
      <c r="M542" s="40"/>
      <c r="N542" s="79"/>
      <c r="O542" s="79"/>
      <c r="P542" s="40"/>
      <c r="Q542" s="40"/>
      <c r="R542" s="79"/>
      <c r="S542" s="66"/>
      <c r="T542" s="79"/>
    </row>
    <row r="543" spans="2:20" x14ac:dyDescent="0.35">
      <c r="B543" s="38"/>
      <c r="C543" s="77"/>
      <c r="D543" s="78"/>
      <c r="E543" s="78"/>
      <c r="F543" s="78"/>
      <c r="G543" s="79"/>
      <c r="H543" s="66"/>
      <c r="I543" s="66"/>
      <c r="J543" s="79"/>
      <c r="K543" s="79"/>
      <c r="L543" s="40"/>
      <c r="M543" s="40"/>
      <c r="N543" s="79"/>
      <c r="O543" s="79"/>
      <c r="P543" s="40"/>
      <c r="Q543" s="40"/>
      <c r="R543" s="79"/>
      <c r="S543" s="66"/>
      <c r="T543" s="79"/>
    </row>
    <row r="544" spans="2:20" x14ac:dyDescent="0.35">
      <c r="B544" s="38"/>
      <c r="C544" s="77"/>
      <c r="D544" s="78"/>
      <c r="E544" s="78"/>
      <c r="F544" s="78"/>
      <c r="G544" s="79"/>
      <c r="H544" s="66"/>
      <c r="I544" s="66"/>
      <c r="J544" s="79"/>
      <c r="K544" s="79"/>
      <c r="L544" s="40"/>
      <c r="M544" s="40"/>
      <c r="N544" s="79"/>
      <c r="O544" s="79"/>
      <c r="P544" s="40"/>
      <c r="Q544" s="40"/>
      <c r="R544" s="79"/>
      <c r="S544" s="66"/>
      <c r="T544" s="79"/>
    </row>
    <row r="545" spans="2:20" x14ac:dyDescent="0.35">
      <c r="B545" s="38"/>
      <c r="C545" s="77"/>
      <c r="D545" s="78"/>
      <c r="E545" s="78"/>
      <c r="F545" s="78"/>
      <c r="G545" s="79"/>
      <c r="H545" s="66"/>
      <c r="I545" s="66"/>
      <c r="J545" s="79"/>
      <c r="K545" s="79"/>
      <c r="L545" s="40"/>
      <c r="M545" s="40"/>
      <c r="N545" s="79"/>
      <c r="O545" s="79"/>
      <c r="P545" s="40"/>
      <c r="Q545" s="40"/>
      <c r="R545" s="79"/>
      <c r="S545" s="66"/>
      <c r="T545" s="79"/>
    </row>
    <row r="546" spans="2:20" x14ac:dyDescent="0.35">
      <c r="B546" s="38"/>
      <c r="C546" s="77"/>
      <c r="D546" s="78"/>
      <c r="E546" s="78"/>
      <c r="F546" s="78"/>
      <c r="G546" s="79"/>
      <c r="H546" s="66"/>
      <c r="I546" s="66"/>
      <c r="J546" s="79"/>
      <c r="K546" s="79"/>
      <c r="L546" s="40"/>
      <c r="M546" s="40"/>
      <c r="N546" s="79"/>
      <c r="O546" s="79"/>
      <c r="P546" s="40"/>
      <c r="Q546" s="40"/>
      <c r="R546" s="79"/>
      <c r="S546" s="66"/>
      <c r="T546" s="79"/>
    </row>
    <row r="547" spans="2:20" x14ac:dyDescent="0.35">
      <c r="B547" s="38"/>
      <c r="C547" s="77"/>
      <c r="D547" s="78"/>
      <c r="E547" s="78"/>
      <c r="F547" s="78"/>
      <c r="G547" s="79"/>
      <c r="H547" s="66"/>
      <c r="I547" s="66"/>
      <c r="J547" s="79"/>
      <c r="K547" s="79"/>
      <c r="L547" s="40"/>
      <c r="M547" s="40"/>
      <c r="N547" s="79"/>
      <c r="O547" s="79"/>
      <c r="P547" s="40"/>
      <c r="Q547" s="40"/>
      <c r="R547" s="79"/>
      <c r="S547" s="66"/>
      <c r="T547" s="79"/>
    </row>
    <row r="548" spans="2:20" x14ac:dyDescent="0.35">
      <c r="B548" s="38"/>
      <c r="C548" s="77"/>
      <c r="D548" s="78"/>
      <c r="E548" s="78"/>
      <c r="F548" s="78"/>
      <c r="G548" s="79"/>
      <c r="H548" s="66"/>
      <c r="I548" s="66"/>
      <c r="J548" s="79"/>
      <c r="K548" s="79"/>
      <c r="L548" s="40"/>
      <c r="M548" s="40"/>
      <c r="N548" s="79"/>
      <c r="O548" s="79"/>
      <c r="P548" s="40"/>
      <c r="Q548" s="40"/>
      <c r="R548" s="79"/>
      <c r="S548" s="66"/>
      <c r="T548" s="79"/>
    </row>
    <row r="549" spans="2:20" x14ac:dyDescent="0.35">
      <c r="B549" s="38"/>
      <c r="C549" s="77"/>
      <c r="D549" s="78"/>
      <c r="E549" s="78"/>
      <c r="F549" s="78"/>
      <c r="G549" s="79"/>
      <c r="H549" s="66"/>
      <c r="I549" s="66"/>
      <c r="J549" s="79"/>
      <c r="K549" s="79"/>
      <c r="L549" s="40"/>
      <c r="M549" s="40"/>
      <c r="N549" s="79"/>
      <c r="O549" s="79"/>
      <c r="P549" s="40"/>
      <c r="Q549" s="40"/>
      <c r="R549" s="79"/>
      <c r="S549" s="66"/>
      <c r="T549" s="79"/>
    </row>
    <row r="550" spans="2:20" x14ac:dyDescent="0.35">
      <c r="B550" s="38"/>
      <c r="C550" s="77"/>
      <c r="D550" s="78"/>
      <c r="E550" s="78"/>
      <c r="F550" s="78"/>
      <c r="G550" s="79"/>
      <c r="H550" s="66"/>
      <c r="I550" s="66"/>
      <c r="J550" s="79"/>
      <c r="K550" s="79"/>
      <c r="L550" s="40"/>
      <c r="M550" s="40"/>
      <c r="N550" s="79"/>
      <c r="O550" s="79"/>
      <c r="P550" s="40"/>
      <c r="Q550" s="40"/>
      <c r="R550" s="79"/>
      <c r="S550" s="66"/>
      <c r="T550" s="79"/>
    </row>
    <row r="551" spans="2:20" x14ac:dyDescent="0.35">
      <c r="B551" s="38"/>
      <c r="C551" s="77"/>
      <c r="D551" s="78"/>
      <c r="E551" s="78"/>
      <c r="F551" s="78"/>
      <c r="G551" s="79"/>
      <c r="H551" s="66"/>
      <c r="I551" s="66"/>
      <c r="J551" s="79"/>
      <c r="K551" s="79"/>
      <c r="L551" s="40"/>
      <c r="M551" s="40"/>
      <c r="N551" s="79"/>
      <c r="O551" s="79"/>
      <c r="P551" s="40"/>
      <c r="Q551" s="40"/>
      <c r="R551" s="79"/>
      <c r="S551" s="66"/>
      <c r="T551" s="79"/>
    </row>
    <row r="552" spans="2:20" x14ac:dyDescent="0.35">
      <c r="B552" s="38"/>
      <c r="C552" s="77"/>
      <c r="D552" s="78"/>
      <c r="E552" s="78"/>
      <c r="F552" s="78"/>
      <c r="G552" s="79"/>
      <c r="H552" s="66"/>
      <c r="I552" s="66"/>
      <c r="J552" s="79"/>
      <c r="K552" s="79"/>
      <c r="L552" s="40"/>
      <c r="M552" s="40"/>
      <c r="N552" s="79"/>
      <c r="O552" s="79"/>
      <c r="P552" s="40"/>
      <c r="Q552" s="40"/>
      <c r="R552" s="79"/>
      <c r="S552" s="66"/>
      <c r="T552" s="79"/>
    </row>
    <row r="553" spans="2:20" x14ac:dyDescent="0.35">
      <c r="B553" s="38"/>
      <c r="C553" s="77"/>
      <c r="D553" s="78"/>
      <c r="E553" s="78"/>
      <c r="F553" s="78"/>
      <c r="G553" s="79"/>
      <c r="H553" s="66"/>
      <c r="I553" s="66"/>
      <c r="J553" s="79"/>
      <c r="K553" s="79"/>
      <c r="L553" s="40"/>
      <c r="M553" s="40"/>
      <c r="N553" s="79"/>
      <c r="O553" s="79"/>
      <c r="P553" s="40"/>
      <c r="Q553" s="40"/>
      <c r="R553" s="79"/>
      <c r="S553" s="66"/>
      <c r="T553" s="79"/>
    </row>
    <row r="554" spans="2:20" x14ac:dyDescent="0.35">
      <c r="B554" s="38"/>
      <c r="C554" s="77"/>
      <c r="D554" s="78"/>
      <c r="E554" s="78"/>
      <c r="F554" s="78"/>
      <c r="G554" s="79"/>
      <c r="H554" s="66"/>
      <c r="I554" s="66"/>
      <c r="J554" s="79"/>
      <c r="K554" s="79"/>
      <c r="L554" s="40"/>
      <c r="M554" s="40"/>
      <c r="N554" s="79"/>
      <c r="O554" s="79"/>
      <c r="P554" s="40"/>
      <c r="Q554" s="40"/>
      <c r="R554" s="79"/>
      <c r="S554" s="66"/>
      <c r="T554" s="79"/>
    </row>
    <row r="555" spans="2:20" x14ac:dyDescent="0.35">
      <c r="B555" s="38"/>
      <c r="C555" s="77"/>
      <c r="D555" s="78"/>
      <c r="E555" s="78"/>
      <c r="F555" s="78"/>
      <c r="G555" s="79"/>
      <c r="H555" s="66"/>
      <c r="I555" s="66"/>
      <c r="J555" s="79"/>
      <c r="K555" s="79"/>
      <c r="L555" s="40"/>
      <c r="M555" s="40"/>
      <c r="N555" s="79"/>
      <c r="O555" s="79"/>
      <c r="P555" s="40"/>
      <c r="Q555" s="40"/>
      <c r="R555" s="79"/>
      <c r="S555" s="66"/>
      <c r="T555" s="79"/>
    </row>
    <row r="556" spans="2:20" x14ac:dyDescent="0.35">
      <c r="B556" s="38"/>
      <c r="C556" s="77"/>
      <c r="D556" s="78"/>
      <c r="E556" s="78"/>
      <c r="F556" s="78"/>
      <c r="G556" s="79"/>
      <c r="H556" s="66"/>
      <c r="I556" s="66"/>
      <c r="J556" s="79"/>
      <c r="K556" s="79"/>
      <c r="L556" s="40"/>
      <c r="M556" s="40"/>
      <c r="N556" s="79"/>
      <c r="O556" s="79"/>
      <c r="P556" s="40"/>
      <c r="Q556" s="40"/>
      <c r="R556" s="79"/>
      <c r="S556" s="66"/>
      <c r="T556" s="79"/>
    </row>
    <row r="557" spans="2:20" x14ac:dyDescent="0.35">
      <c r="B557" s="38"/>
      <c r="C557" s="77"/>
      <c r="D557" s="78"/>
      <c r="E557" s="78"/>
      <c r="F557" s="78"/>
      <c r="G557" s="79"/>
      <c r="H557" s="66"/>
      <c r="I557" s="66"/>
      <c r="J557" s="79"/>
      <c r="K557" s="79"/>
      <c r="L557" s="40"/>
      <c r="M557" s="40"/>
      <c r="N557" s="79"/>
      <c r="O557" s="79"/>
      <c r="P557" s="40"/>
      <c r="Q557" s="40"/>
      <c r="R557" s="79"/>
      <c r="S557" s="66"/>
      <c r="T557" s="79"/>
    </row>
    <row r="558" spans="2:20" x14ac:dyDescent="0.35">
      <c r="B558" s="38"/>
      <c r="C558" s="77"/>
      <c r="D558" s="78"/>
      <c r="E558" s="78"/>
      <c r="F558" s="78"/>
      <c r="G558" s="79"/>
      <c r="H558" s="66"/>
      <c r="I558" s="66"/>
      <c r="J558" s="79"/>
      <c r="K558" s="79"/>
      <c r="L558" s="40"/>
      <c r="M558" s="40"/>
      <c r="N558" s="79"/>
      <c r="O558" s="79"/>
      <c r="P558" s="40"/>
      <c r="Q558" s="40"/>
      <c r="R558" s="79"/>
      <c r="S558" s="66"/>
      <c r="T558" s="79"/>
    </row>
    <row r="559" spans="2:20" x14ac:dyDescent="0.35">
      <c r="B559" s="38"/>
      <c r="C559" s="77"/>
      <c r="D559" s="78"/>
      <c r="E559" s="78"/>
      <c r="F559" s="78"/>
      <c r="G559" s="79"/>
      <c r="H559" s="66"/>
      <c r="I559" s="66"/>
      <c r="J559" s="79"/>
      <c r="K559" s="79"/>
      <c r="L559" s="40"/>
      <c r="M559" s="40"/>
      <c r="N559" s="79"/>
      <c r="O559" s="79"/>
      <c r="P559" s="40"/>
      <c r="Q559" s="40"/>
      <c r="R559" s="79"/>
      <c r="S559" s="66"/>
      <c r="T559" s="79"/>
    </row>
    <row r="560" spans="2:20" x14ac:dyDescent="0.35">
      <c r="B560" s="38"/>
      <c r="C560" s="77"/>
      <c r="D560" s="78"/>
      <c r="E560" s="78"/>
      <c r="F560" s="78"/>
      <c r="G560" s="79"/>
      <c r="H560" s="66"/>
      <c r="I560" s="66"/>
      <c r="J560" s="79"/>
      <c r="K560" s="79"/>
      <c r="L560" s="40"/>
      <c r="M560" s="40"/>
      <c r="N560" s="79"/>
      <c r="O560" s="79"/>
      <c r="P560" s="40"/>
      <c r="Q560" s="40"/>
      <c r="R560" s="79"/>
      <c r="S560" s="66"/>
      <c r="T560" s="79"/>
    </row>
    <row r="561" spans="2:20" x14ac:dyDescent="0.35">
      <c r="B561" s="38"/>
      <c r="C561" s="77"/>
      <c r="D561" s="78"/>
      <c r="E561" s="78"/>
      <c r="F561" s="78"/>
      <c r="G561" s="79"/>
      <c r="H561" s="66"/>
      <c r="I561" s="66"/>
      <c r="J561" s="79"/>
      <c r="K561" s="79"/>
      <c r="L561" s="40"/>
      <c r="M561" s="40"/>
      <c r="N561" s="79"/>
      <c r="O561" s="79"/>
      <c r="P561" s="40"/>
      <c r="Q561" s="40"/>
      <c r="R561" s="79"/>
      <c r="S561" s="66"/>
      <c r="T561" s="79"/>
    </row>
    <row r="562" spans="2:20" x14ac:dyDescent="0.35">
      <c r="B562" s="38"/>
      <c r="C562" s="77"/>
      <c r="D562" s="78"/>
      <c r="E562" s="78"/>
      <c r="F562" s="78"/>
      <c r="G562" s="79"/>
      <c r="H562" s="66"/>
      <c r="I562" s="66"/>
      <c r="J562" s="79"/>
      <c r="K562" s="79"/>
      <c r="L562" s="40"/>
      <c r="M562" s="40"/>
      <c r="N562" s="79"/>
      <c r="O562" s="79"/>
      <c r="P562" s="40"/>
      <c r="Q562" s="40"/>
      <c r="R562" s="79"/>
      <c r="S562" s="66"/>
      <c r="T562" s="79"/>
    </row>
    <row r="563" spans="2:20" x14ac:dyDescent="0.35">
      <c r="B563" s="38"/>
      <c r="C563" s="77"/>
      <c r="D563" s="78"/>
      <c r="E563" s="78"/>
      <c r="F563" s="78"/>
      <c r="G563" s="79"/>
      <c r="H563" s="66"/>
      <c r="I563" s="66"/>
      <c r="J563" s="79"/>
      <c r="K563" s="79"/>
      <c r="L563" s="40"/>
      <c r="M563" s="40"/>
      <c r="N563" s="79"/>
      <c r="O563" s="79"/>
      <c r="P563" s="40"/>
      <c r="Q563" s="40"/>
      <c r="R563" s="79"/>
      <c r="S563" s="66"/>
      <c r="T563" s="79"/>
    </row>
    <row r="564" spans="2:20" x14ac:dyDescent="0.35">
      <c r="B564" s="38"/>
      <c r="C564" s="77"/>
      <c r="D564" s="78"/>
      <c r="E564" s="78"/>
      <c r="F564" s="78"/>
      <c r="G564" s="79"/>
      <c r="H564" s="66"/>
      <c r="I564" s="66"/>
      <c r="J564" s="79"/>
      <c r="K564" s="79"/>
      <c r="L564" s="40"/>
      <c r="M564" s="40"/>
      <c r="N564" s="79"/>
      <c r="O564" s="79"/>
      <c r="P564" s="40"/>
      <c r="Q564" s="40"/>
      <c r="R564" s="79"/>
      <c r="S564" s="66"/>
      <c r="T564" s="79"/>
    </row>
    <row r="565" spans="2:20" x14ac:dyDescent="0.35">
      <c r="B565" s="38"/>
      <c r="C565" s="77"/>
      <c r="D565" s="78"/>
      <c r="E565" s="78"/>
      <c r="F565" s="78"/>
      <c r="G565" s="79"/>
      <c r="H565" s="66"/>
      <c r="I565" s="66"/>
      <c r="J565" s="79"/>
      <c r="K565" s="79"/>
      <c r="L565" s="40"/>
      <c r="M565" s="40"/>
      <c r="N565" s="79"/>
      <c r="O565" s="79"/>
      <c r="P565" s="40"/>
      <c r="Q565" s="40"/>
      <c r="R565" s="79"/>
      <c r="S565" s="66"/>
      <c r="T565" s="79"/>
    </row>
    <row r="566" spans="2:20" x14ac:dyDescent="0.35">
      <c r="B566" s="38"/>
      <c r="C566" s="77"/>
      <c r="D566" s="78"/>
      <c r="E566" s="78"/>
      <c r="F566" s="78"/>
      <c r="G566" s="79"/>
      <c r="H566" s="66"/>
      <c r="I566" s="66"/>
      <c r="J566" s="79"/>
      <c r="K566" s="79"/>
      <c r="L566" s="40"/>
      <c r="M566" s="40"/>
      <c r="N566" s="79"/>
      <c r="O566" s="79"/>
      <c r="P566" s="40"/>
      <c r="Q566" s="40"/>
      <c r="R566" s="79"/>
      <c r="S566" s="66"/>
      <c r="T566" s="79"/>
    </row>
    <row r="567" spans="2:20" x14ac:dyDescent="0.35">
      <c r="B567" s="38"/>
      <c r="C567" s="77"/>
      <c r="D567" s="78"/>
      <c r="E567" s="78"/>
      <c r="F567" s="78"/>
      <c r="G567" s="79"/>
      <c r="H567" s="66"/>
      <c r="I567" s="66"/>
      <c r="J567" s="79"/>
      <c r="K567" s="79"/>
      <c r="L567" s="40"/>
      <c r="M567" s="40"/>
      <c r="N567" s="79"/>
      <c r="O567" s="79"/>
      <c r="P567" s="40"/>
      <c r="Q567" s="40"/>
      <c r="R567" s="79"/>
      <c r="S567" s="66"/>
      <c r="T567" s="79"/>
    </row>
    <row r="568" spans="2:20" x14ac:dyDescent="0.35">
      <c r="B568" s="38"/>
      <c r="C568" s="77"/>
      <c r="D568" s="78"/>
      <c r="E568" s="78"/>
      <c r="F568" s="78"/>
      <c r="G568" s="79"/>
      <c r="H568" s="66"/>
      <c r="I568" s="66"/>
      <c r="J568" s="79"/>
      <c r="K568" s="79"/>
      <c r="L568" s="40"/>
      <c r="M568" s="40"/>
      <c r="N568" s="79"/>
      <c r="O568" s="79"/>
      <c r="P568" s="40"/>
      <c r="Q568" s="40"/>
      <c r="R568" s="79"/>
      <c r="S568" s="66"/>
      <c r="T568" s="79"/>
    </row>
    <row r="569" spans="2:20" x14ac:dyDescent="0.35">
      <c r="B569" s="38"/>
      <c r="C569" s="77"/>
      <c r="D569" s="78"/>
      <c r="E569" s="78"/>
      <c r="F569" s="78"/>
      <c r="G569" s="79"/>
      <c r="H569" s="66"/>
      <c r="I569" s="66"/>
      <c r="J569" s="79"/>
      <c r="K569" s="79"/>
      <c r="L569" s="40"/>
      <c r="M569" s="40"/>
      <c r="N569" s="79"/>
      <c r="O569" s="79"/>
      <c r="P569" s="40"/>
      <c r="Q569" s="40"/>
      <c r="R569" s="79"/>
      <c r="S569" s="66"/>
      <c r="T569" s="79"/>
    </row>
    <row r="570" spans="2:20" x14ac:dyDescent="0.35">
      <c r="B570" s="38"/>
      <c r="C570" s="77"/>
      <c r="D570" s="78"/>
      <c r="E570" s="78"/>
      <c r="F570" s="78"/>
      <c r="G570" s="79"/>
      <c r="H570" s="66"/>
      <c r="I570" s="66"/>
      <c r="J570" s="79"/>
      <c r="K570" s="79"/>
      <c r="L570" s="40"/>
      <c r="M570" s="40"/>
      <c r="N570" s="79"/>
      <c r="O570" s="79"/>
      <c r="P570" s="40"/>
      <c r="Q570" s="40"/>
      <c r="R570" s="79"/>
      <c r="S570" s="66"/>
      <c r="T570" s="79"/>
    </row>
    <row r="571" spans="2:20" x14ac:dyDescent="0.35">
      <c r="B571" s="38"/>
      <c r="C571" s="77"/>
      <c r="D571" s="78"/>
      <c r="E571" s="78"/>
      <c r="F571" s="78"/>
      <c r="G571" s="79"/>
      <c r="H571" s="66"/>
      <c r="I571" s="66"/>
      <c r="J571" s="79"/>
      <c r="K571" s="79"/>
      <c r="L571" s="40"/>
      <c r="M571" s="40"/>
      <c r="N571" s="79"/>
      <c r="O571" s="79"/>
      <c r="P571" s="40"/>
      <c r="Q571" s="40"/>
      <c r="R571" s="79"/>
      <c r="S571" s="66"/>
      <c r="T571" s="79"/>
    </row>
    <row r="572" spans="2:20" x14ac:dyDescent="0.35">
      <c r="B572" s="38"/>
      <c r="C572" s="77"/>
      <c r="D572" s="78"/>
      <c r="E572" s="78"/>
      <c r="F572" s="78"/>
      <c r="G572" s="79"/>
      <c r="H572" s="66"/>
      <c r="I572" s="66"/>
      <c r="J572" s="79"/>
      <c r="K572" s="79"/>
      <c r="L572" s="40"/>
      <c r="M572" s="40"/>
      <c r="N572" s="79"/>
      <c r="O572" s="79"/>
      <c r="P572" s="40"/>
      <c r="Q572" s="40"/>
      <c r="R572" s="79"/>
      <c r="S572" s="66"/>
      <c r="T572" s="79"/>
    </row>
    <row r="573" spans="2:20" x14ac:dyDescent="0.35">
      <c r="B573" s="38"/>
      <c r="C573" s="77"/>
      <c r="D573" s="78"/>
      <c r="E573" s="78"/>
      <c r="F573" s="78"/>
      <c r="G573" s="79"/>
      <c r="H573" s="66"/>
      <c r="I573" s="66"/>
      <c r="J573" s="79"/>
      <c r="K573" s="79"/>
      <c r="L573" s="40"/>
      <c r="M573" s="40"/>
      <c r="N573" s="79"/>
      <c r="O573" s="79"/>
      <c r="P573" s="40"/>
      <c r="Q573" s="40"/>
      <c r="R573" s="79"/>
      <c r="S573" s="66"/>
      <c r="T573" s="79"/>
    </row>
    <row r="574" spans="2:20" x14ac:dyDescent="0.35">
      <c r="B574" s="38"/>
      <c r="C574" s="77"/>
      <c r="D574" s="78"/>
      <c r="E574" s="78"/>
      <c r="F574" s="78"/>
      <c r="G574" s="79"/>
      <c r="H574" s="66"/>
      <c r="I574" s="66"/>
      <c r="J574" s="79"/>
      <c r="K574" s="79"/>
      <c r="L574" s="40"/>
      <c r="M574" s="40"/>
      <c r="N574" s="79"/>
      <c r="O574" s="79"/>
      <c r="P574" s="40"/>
      <c r="Q574" s="40"/>
      <c r="R574" s="79"/>
      <c r="S574" s="66"/>
      <c r="T574" s="79"/>
    </row>
    <row r="575" spans="2:20" x14ac:dyDescent="0.35">
      <c r="B575" s="38"/>
      <c r="C575" s="77"/>
      <c r="D575" s="78"/>
      <c r="E575" s="78"/>
      <c r="F575" s="78"/>
      <c r="G575" s="79"/>
      <c r="H575" s="66"/>
      <c r="I575" s="66"/>
      <c r="J575" s="79"/>
      <c r="K575" s="79"/>
      <c r="L575" s="40"/>
      <c r="M575" s="40"/>
      <c r="N575" s="79"/>
      <c r="O575" s="79"/>
      <c r="P575" s="40"/>
      <c r="Q575" s="40"/>
      <c r="R575" s="79"/>
      <c r="S575" s="66"/>
      <c r="T575" s="79"/>
    </row>
    <row r="576" spans="2:20" x14ac:dyDescent="0.35">
      <c r="B576" s="38"/>
      <c r="C576" s="77"/>
      <c r="D576" s="78"/>
      <c r="E576" s="78"/>
      <c r="F576" s="78"/>
      <c r="G576" s="79"/>
      <c r="H576" s="66"/>
      <c r="I576" s="66"/>
      <c r="J576" s="79"/>
      <c r="K576" s="79"/>
      <c r="L576" s="40"/>
      <c r="M576" s="40"/>
      <c r="N576" s="79"/>
      <c r="O576" s="79"/>
      <c r="P576" s="40"/>
      <c r="Q576" s="40"/>
      <c r="R576" s="79"/>
      <c r="S576" s="66"/>
      <c r="T576" s="79"/>
    </row>
    <row r="577" spans="2:20" x14ac:dyDescent="0.35">
      <c r="B577" s="38"/>
      <c r="C577" s="77"/>
      <c r="D577" s="78"/>
      <c r="E577" s="78"/>
      <c r="F577" s="78"/>
      <c r="G577" s="79"/>
      <c r="H577" s="66"/>
      <c r="I577" s="66"/>
      <c r="J577" s="79"/>
      <c r="K577" s="79"/>
      <c r="L577" s="40"/>
      <c r="M577" s="40"/>
      <c r="N577" s="79"/>
      <c r="O577" s="79"/>
      <c r="P577" s="40"/>
      <c r="Q577" s="40"/>
      <c r="R577" s="79"/>
      <c r="S577" s="66"/>
      <c r="T577" s="79"/>
    </row>
    <row r="578" spans="2:20" x14ac:dyDescent="0.35">
      <c r="B578" s="38"/>
      <c r="C578" s="77"/>
      <c r="D578" s="78"/>
      <c r="E578" s="78"/>
      <c r="F578" s="78"/>
      <c r="G578" s="79"/>
      <c r="H578" s="66"/>
      <c r="I578" s="66"/>
      <c r="J578" s="79"/>
      <c r="K578" s="79"/>
      <c r="L578" s="40"/>
      <c r="M578" s="40"/>
      <c r="N578" s="79"/>
      <c r="O578" s="79"/>
      <c r="P578" s="40"/>
      <c r="Q578" s="40"/>
      <c r="R578" s="79"/>
      <c r="S578" s="66"/>
      <c r="T578" s="79"/>
    </row>
    <row r="579" spans="2:20" x14ac:dyDescent="0.35">
      <c r="B579" s="38"/>
      <c r="C579" s="77"/>
      <c r="D579" s="78"/>
      <c r="E579" s="78"/>
      <c r="F579" s="78"/>
      <c r="G579" s="79"/>
      <c r="H579" s="66"/>
      <c r="I579" s="66"/>
      <c r="J579" s="79"/>
      <c r="K579" s="79"/>
      <c r="L579" s="40"/>
      <c r="M579" s="40"/>
      <c r="N579" s="79"/>
      <c r="O579" s="79"/>
      <c r="P579" s="40"/>
      <c r="Q579" s="40"/>
      <c r="R579" s="79"/>
      <c r="S579" s="66"/>
      <c r="T579" s="79"/>
    </row>
    <row r="580" spans="2:20" x14ac:dyDescent="0.35">
      <c r="B580" s="38"/>
      <c r="C580" s="77"/>
      <c r="D580" s="78"/>
      <c r="E580" s="78"/>
      <c r="F580" s="78"/>
      <c r="G580" s="79"/>
      <c r="H580" s="66"/>
      <c r="I580" s="66"/>
      <c r="J580" s="79"/>
      <c r="K580" s="79"/>
      <c r="L580" s="40"/>
      <c r="M580" s="40"/>
      <c r="N580" s="79"/>
      <c r="O580" s="79"/>
      <c r="P580" s="40"/>
      <c r="Q580" s="40"/>
      <c r="R580" s="79"/>
      <c r="S580" s="66"/>
      <c r="T580" s="79"/>
    </row>
    <row r="581" spans="2:20" x14ac:dyDescent="0.35">
      <c r="B581" s="38"/>
      <c r="C581" s="77"/>
      <c r="D581" s="78"/>
      <c r="E581" s="78"/>
      <c r="F581" s="78"/>
      <c r="G581" s="79"/>
      <c r="H581" s="66"/>
      <c r="I581" s="66"/>
      <c r="J581" s="79"/>
      <c r="K581" s="79"/>
      <c r="L581" s="40"/>
      <c r="M581" s="40"/>
      <c r="N581" s="79"/>
      <c r="O581" s="79"/>
      <c r="P581" s="40"/>
      <c r="Q581" s="40"/>
      <c r="R581" s="79"/>
      <c r="S581" s="66"/>
      <c r="T581" s="79"/>
    </row>
    <row r="582" spans="2:20" x14ac:dyDescent="0.35">
      <c r="B582" s="38"/>
      <c r="C582" s="77"/>
      <c r="D582" s="78"/>
      <c r="E582" s="78"/>
      <c r="F582" s="78"/>
      <c r="G582" s="79"/>
      <c r="H582" s="66"/>
      <c r="I582" s="66"/>
      <c r="J582" s="79"/>
      <c r="K582" s="79"/>
      <c r="L582" s="40"/>
      <c r="M582" s="40"/>
      <c r="N582" s="79"/>
      <c r="O582" s="79"/>
      <c r="P582" s="40"/>
      <c r="Q582" s="40"/>
      <c r="R582" s="79"/>
      <c r="S582" s="66"/>
      <c r="T582" s="79"/>
    </row>
    <row r="583" spans="2:20" x14ac:dyDescent="0.35">
      <c r="B583" s="38"/>
      <c r="C583" s="77"/>
      <c r="D583" s="78"/>
      <c r="E583" s="78"/>
      <c r="F583" s="78"/>
      <c r="G583" s="79"/>
      <c r="H583" s="66"/>
      <c r="I583" s="66"/>
      <c r="J583" s="79"/>
      <c r="K583" s="79"/>
      <c r="L583" s="40"/>
      <c r="M583" s="40"/>
      <c r="N583" s="79"/>
      <c r="O583" s="79"/>
      <c r="P583" s="40"/>
      <c r="Q583" s="40"/>
      <c r="R583" s="79"/>
      <c r="S583" s="66"/>
      <c r="T583" s="79"/>
    </row>
    <row r="584" spans="2:20" x14ac:dyDescent="0.35">
      <c r="B584" s="38"/>
      <c r="C584" s="77"/>
      <c r="D584" s="78"/>
      <c r="E584" s="78"/>
      <c r="F584" s="78"/>
      <c r="G584" s="79"/>
      <c r="H584" s="66"/>
      <c r="I584" s="66"/>
      <c r="J584" s="79"/>
      <c r="K584" s="79"/>
      <c r="L584" s="40"/>
      <c r="M584" s="40"/>
      <c r="N584" s="79"/>
      <c r="O584" s="79"/>
      <c r="P584" s="40"/>
      <c r="Q584" s="40"/>
      <c r="R584" s="79"/>
      <c r="S584" s="66"/>
      <c r="T584" s="79"/>
    </row>
    <row r="585" spans="2:20" x14ac:dyDescent="0.35">
      <c r="B585" s="38"/>
      <c r="C585" s="77"/>
      <c r="D585" s="78"/>
      <c r="E585" s="78"/>
      <c r="F585" s="78"/>
      <c r="G585" s="79"/>
      <c r="H585" s="66"/>
      <c r="I585" s="66"/>
      <c r="J585" s="79"/>
      <c r="K585" s="79"/>
      <c r="L585" s="40"/>
      <c r="M585" s="40"/>
      <c r="N585" s="79"/>
      <c r="O585" s="79"/>
      <c r="P585" s="40"/>
      <c r="Q585" s="40"/>
      <c r="R585" s="79"/>
      <c r="S585" s="66"/>
      <c r="T585" s="79"/>
    </row>
    <row r="586" spans="2:20" x14ac:dyDescent="0.35">
      <c r="B586" s="38"/>
      <c r="C586" s="77"/>
      <c r="D586" s="78"/>
      <c r="E586" s="78"/>
      <c r="F586" s="78"/>
      <c r="G586" s="79"/>
      <c r="H586" s="66"/>
      <c r="I586" s="66"/>
      <c r="J586" s="79"/>
      <c r="K586" s="79"/>
      <c r="L586" s="40"/>
      <c r="M586" s="40"/>
      <c r="N586" s="79"/>
      <c r="O586" s="79"/>
      <c r="P586" s="40"/>
      <c r="Q586" s="40"/>
      <c r="R586" s="79"/>
      <c r="S586" s="66"/>
      <c r="T586" s="79"/>
    </row>
    <row r="587" spans="2:20" x14ac:dyDescent="0.35">
      <c r="B587" s="38"/>
      <c r="C587" s="77"/>
      <c r="D587" s="78"/>
      <c r="E587" s="78"/>
      <c r="F587" s="78"/>
      <c r="G587" s="79"/>
      <c r="H587" s="66"/>
      <c r="I587" s="66"/>
      <c r="J587" s="79"/>
      <c r="K587" s="79"/>
      <c r="L587" s="40"/>
      <c r="M587" s="40"/>
      <c r="N587" s="79"/>
      <c r="O587" s="79"/>
      <c r="P587" s="40"/>
      <c r="Q587" s="40"/>
      <c r="R587" s="79"/>
      <c r="S587" s="66"/>
      <c r="T587" s="79"/>
    </row>
    <row r="588" spans="2:20" x14ac:dyDescent="0.35">
      <c r="B588" s="38"/>
      <c r="C588" s="77"/>
      <c r="D588" s="78"/>
      <c r="E588" s="78"/>
      <c r="F588" s="78"/>
      <c r="G588" s="79"/>
      <c r="H588" s="66"/>
      <c r="I588" s="66"/>
      <c r="J588" s="79"/>
      <c r="K588" s="79"/>
      <c r="L588" s="40"/>
      <c r="M588" s="40"/>
      <c r="N588" s="79"/>
      <c r="O588" s="79"/>
      <c r="P588" s="40"/>
      <c r="Q588" s="40"/>
      <c r="R588" s="79"/>
      <c r="S588" s="66"/>
      <c r="T588" s="79"/>
    </row>
    <row r="589" spans="2:20" x14ac:dyDescent="0.35">
      <c r="B589" s="38"/>
      <c r="C589" s="77"/>
      <c r="D589" s="78"/>
      <c r="E589" s="78"/>
      <c r="F589" s="78"/>
      <c r="G589" s="79"/>
      <c r="H589" s="66"/>
      <c r="I589" s="66"/>
      <c r="J589" s="79"/>
      <c r="K589" s="79"/>
      <c r="L589" s="40"/>
      <c r="M589" s="40"/>
      <c r="N589" s="79"/>
      <c r="O589" s="79"/>
      <c r="P589" s="40"/>
      <c r="Q589" s="40"/>
      <c r="R589" s="79"/>
      <c r="S589" s="66"/>
      <c r="T589" s="79"/>
    </row>
    <row r="590" spans="2:20" x14ac:dyDescent="0.35">
      <c r="B590" s="38"/>
      <c r="C590" s="77"/>
      <c r="D590" s="78"/>
      <c r="E590" s="78"/>
      <c r="F590" s="78"/>
      <c r="G590" s="79"/>
      <c r="H590" s="66"/>
      <c r="I590" s="66"/>
      <c r="J590" s="79"/>
      <c r="K590" s="79"/>
      <c r="L590" s="40"/>
      <c r="M590" s="40"/>
      <c r="N590" s="79"/>
      <c r="O590" s="79"/>
      <c r="P590" s="40"/>
      <c r="Q590" s="40"/>
      <c r="R590" s="79"/>
      <c r="S590" s="66"/>
      <c r="T590" s="79"/>
    </row>
    <row r="591" spans="2:20" x14ac:dyDescent="0.35">
      <c r="B591" s="38"/>
      <c r="C591" s="77"/>
      <c r="D591" s="78"/>
      <c r="E591" s="78"/>
      <c r="F591" s="78"/>
      <c r="G591" s="79"/>
      <c r="H591" s="66"/>
      <c r="I591" s="66"/>
      <c r="J591" s="79"/>
      <c r="K591" s="79"/>
      <c r="L591" s="40"/>
      <c r="M591" s="40"/>
      <c r="N591" s="79"/>
      <c r="O591" s="79"/>
      <c r="P591" s="40"/>
      <c r="Q591" s="40"/>
      <c r="R591" s="79"/>
      <c r="S591" s="66"/>
      <c r="T591" s="79"/>
    </row>
    <row r="592" spans="2:20" x14ac:dyDescent="0.35">
      <c r="B592" s="38"/>
      <c r="C592" s="77"/>
      <c r="D592" s="78"/>
      <c r="E592" s="78"/>
      <c r="F592" s="78"/>
      <c r="G592" s="79"/>
      <c r="H592" s="66"/>
      <c r="I592" s="66"/>
      <c r="J592" s="79"/>
      <c r="K592" s="79"/>
      <c r="L592" s="40"/>
      <c r="M592" s="40"/>
      <c r="N592" s="79"/>
      <c r="O592" s="79"/>
      <c r="P592" s="40"/>
      <c r="Q592" s="40"/>
      <c r="R592" s="79"/>
      <c r="S592" s="66"/>
      <c r="T592" s="79"/>
    </row>
    <row r="593" spans="2:20" x14ac:dyDescent="0.35">
      <c r="B593" s="38"/>
      <c r="C593" s="77"/>
      <c r="D593" s="78"/>
      <c r="E593" s="78"/>
      <c r="F593" s="78"/>
      <c r="G593" s="79"/>
      <c r="H593" s="66"/>
      <c r="I593" s="66"/>
      <c r="J593" s="79"/>
      <c r="K593" s="79"/>
      <c r="L593" s="40"/>
      <c r="M593" s="40"/>
      <c r="N593" s="79"/>
      <c r="O593" s="79"/>
      <c r="P593" s="40"/>
      <c r="Q593" s="40"/>
      <c r="R593" s="79"/>
      <c r="S593" s="66"/>
      <c r="T593" s="79"/>
    </row>
    <row r="594" spans="2:20" x14ac:dyDescent="0.35">
      <c r="B594" s="38"/>
      <c r="C594" s="77"/>
      <c r="D594" s="78"/>
      <c r="E594" s="78"/>
      <c r="F594" s="78"/>
      <c r="G594" s="79"/>
      <c r="H594" s="66"/>
      <c r="I594" s="66"/>
      <c r="J594" s="79"/>
      <c r="K594" s="79"/>
      <c r="L594" s="40"/>
      <c r="M594" s="40"/>
      <c r="N594" s="79"/>
      <c r="O594" s="79"/>
      <c r="P594" s="40"/>
      <c r="Q594" s="40"/>
      <c r="R594" s="79"/>
      <c r="S594" s="66"/>
      <c r="T594" s="79"/>
    </row>
    <row r="595" spans="2:20" x14ac:dyDescent="0.35">
      <c r="B595" s="38"/>
      <c r="C595" s="77"/>
      <c r="D595" s="78"/>
      <c r="E595" s="78"/>
      <c r="F595" s="78"/>
      <c r="G595" s="79"/>
      <c r="H595" s="66"/>
      <c r="I595" s="66"/>
      <c r="J595" s="79"/>
      <c r="K595" s="79"/>
      <c r="L595" s="40"/>
      <c r="M595" s="40"/>
      <c r="N595" s="79"/>
      <c r="O595" s="79"/>
      <c r="P595" s="40"/>
      <c r="Q595" s="40"/>
      <c r="R595" s="79"/>
      <c r="S595" s="66"/>
      <c r="T595" s="79"/>
    </row>
    <row r="596" spans="2:20" x14ac:dyDescent="0.35">
      <c r="B596" s="38"/>
      <c r="C596" s="77"/>
      <c r="D596" s="78"/>
      <c r="E596" s="78"/>
      <c r="F596" s="78"/>
      <c r="G596" s="79"/>
      <c r="H596" s="66"/>
      <c r="I596" s="66"/>
      <c r="J596" s="79"/>
      <c r="K596" s="79"/>
      <c r="L596" s="40"/>
      <c r="M596" s="40"/>
      <c r="N596" s="79"/>
      <c r="O596" s="79"/>
      <c r="P596" s="40"/>
      <c r="Q596" s="40"/>
      <c r="R596" s="79"/>
      <c r="S596" s="66"/>
      <c r="T596" s="79"/>
    </row>
    <row r="597" spans="2:20" x14ac:dyDescent="0.35">
      <c r="B597" s="38"/>
      <c r="C597" s="77"/>
      <c r="D597" s="78"/>
      <c r="E597" s="78"/>
      <c r="F597" s="78"/>
      <c r="G597" s="79"/>
      <c r="H597" s="66"/>
      <c r="I597" s="66"/>
      <c r="J597" s="79"/>
      <c r="K597" s="79"/>
      <c r="L597" s="40"/>
      <c r="M597" s="40"/>
      <c r="N597" s="79"/>
      <c r="O597" s="79"/>
      <c r="P597" s="40"/>
      <c r="Q597" s="40"/>
      <c r="R597" s="79"/>
      <c r="S597" s="66"/>
      <c r="T597" s="79"/>
    </row>
    <row r="598" spans="2:20" x14ac:dyDescent="0.35">
      <c r="B598" s="38"/>
      <c r="C598" s="77"/>
      <c r="D598" s="78"/>
      <c r="E598" s="78"/>
      <c r="F598" s="78"/>
      <c r="G598" s="79"/>
      <c r="H598" s="66"/>
      <c r="I598" s="66"/>
      <c r="J598" s="79"/>
      <c r="K598" s="79"/>
      <c r="L598" s="40"/>
      <c r="M598" s="40"/>
      <c r="N598" s="79"/>
      <c r="O598" s="79"/>
      <c r="P598" s="40"/>
      <c r="Q598" s="40"/>
      <c r="R598" s="79"/>
      <c r="S598" s="66"/>
      <c r="T598" s="79"/>
    </row>
    <row r="599" spans="2:20" x14ac:dyDescent="0.35">
      <c r="B599" s="38"/>
      <c r="C599" s="77"/>
      <c r="D599" s="78"/>
      <c r="E599" s="78"/>
      <c r="F599" s="78"/>
      <c r="G599" s="79"/>
      <c r="H599" s="66"/>
      <c r="I599" s="66"/>
      <c r="J599" s="79"/>
      <c r="K599" s="79"/>
      <c r="L599" s="40"/>
      <c r="M599" s="40"/>
      <c r="N599" s="79"/>
      <c r="O599" s="79"/>
      <c r="P599" s="40"/>
      <c r="Q599" s="40"/>
      <c r="R599" s="79"/>
      <c r="S599" s="66"/>
      <c r="T599" s="79"/>
    </row>
    <row r="600" spans="2:20" x14ac:dyDescent="0.35">
      <c r="B600" s="38"/>
      <c r="C600" s="77"/>
      <c r="D600" s="78"/>
      <c r="E600" s="78"/>
      <c r="F600" s="78"/>
      <c r="G600" s="79"/>
      <c r="H600" s="66"/>
      <c r="I600" s="66"/>
      <c r="J600" s="79"/>
      <c r="K600" s="79"/>
      <c r="L600" s="40"/>
      <c r="M600" s="40"/>
      <c r="N600" s="79"/>
      <c r="O600" s="79"/>
      <c r="P600" s="40"/>
      <c r="Q600" s="40"/>
      <c r="R600" s="79"/>
      <c r="S600" s="66"/>
      <c r="T600" s="79"/>
    </row>
    <row r="601" spans="2:20" x14ac:dyDescent="0.35">
      <c r="B601" s="38"/>
      <c r="C601" s="77"/>
      <c r="D601" s="78"/>
      <c r="E601" s="78"/>
      <c r="F601" s="78"/>
      <c r="G601" s="79"/>
      <c r="H601" s="66"/>
      <c r="I601" s="66"/>
      <c r="J601" s="79"/>
      <c r="K601" s="79"/>
      <c r="L601" s="40"/>
      <c r="M601" s="40"/>
      <c r="N601" s="79"/>
      <c r="O601" s="79"/>
      <c r="P601" s="40"/>
      <c r="Q601" s="40"/>
      <c r="R601" s="79"/>
      <c r="S601" s="66"/>
      <c r="T601" s="79"/>
    </row>
    <row r="602" spans="2:20" x14ac:dyDescent="0.35">
      <c r="B602" s="38"/>
      <c r="C602" s="77"/>
      <c r="D602" s="78"/>
      <c r="E602" s="78"/>
      <c r="F602" s="78"/>
      <c r="G602" s="79"/>
      <c r="H602" s="66"/>
      <c r="I602" s="66"/>
      <c r="J602" s="79"/>
      <c r="K602" s="79"/>
      <c r="L602" s="40"/>
      <c r="M602" s="40"/>
      <c r="N602" s="79"/>
      <c r="O602" s="79"/>
      <c r="P602" s="40"/>
      <c r="Q602" s="40"/>
      <c r="R602" s="79"/>
      <c r="S602" s="66"/>
      <c r="T602" s="79"/>
    </row>
    <row r="603" spans="2:20" x14ac:dyDescent="0.35">
      <c r="B603" s="38"/>
      <c r="C603" s="77"/>
      <c r="D603" s="78"/>
      <c r="E603" s="78"/>
      <c r="F603" s="78"/>
      <c r="G603" s="79"/>
      <c r="H603" s="66"/>
      <c r="I603" s="66"/>
      <c r="J603" s="79"/>
      <c r="K603" s="79"/>
      <c r="L603" s="40"/>
      <c r="M603" s="40"/>
      <c r="N603" s="79"/>
      <c r="O603" s="79"/>
      <c r="P603" s="40"/>
      <c r="Q603" s="40"/>
      <c r="R603" s="79"/>
      <c r="S603" s="66"/>
      <c r="T603" s="79"/>
    </row>
    <row r="604" spans="2:20" x14ac:dyDescent="0.35">
      <c r="B604" s="38"/>
      <c r="C604" s="77"/>
      <c r="D604" s="78"/>
      <c r="E604" s="78"/>
      <c r="F604" s="78"/>
      <c r="G604" s="79"/>
      <c r="H604" s="66"/>
      <c r="I604" s="66"/>
      <c r="J604" s="79"/>
      <c r="K604" s="79"/>
      <c r="L604" s="40"/>
      <c r="M604" s="40"/>
      <c r="N604" s="79"/>
      <c r="O604" s="79"/>
      <c r="P604" s="40"/>
      <c r="Q604" s="40"/>
      <c r="R604" s="79"/>
      <c r="S604" s="66"/>
      <c r="T604" s="79"/>
    </row>
    <row r="605" spans="2:20" x14ac:dyDescent="0.35">
      <c r="B605" s="38"/>
      <c r="C605" s="77"/>
      <c r="D605" s="78"/>
      <c r="E605" s="78"/>
      <c r="F605" s="78"/>
      <c r="G605" s="79"/>
      <c r="H605" s="66"/>
      <c r="I605" s="66"/>
      <c r="J605" s="79"/>
      <c r="K605" s="79"/>
      <c r="L605" s="40"/>
      <c r="M605" s="40"/>
      <c r="N605" s="79"/>
      <c r="O605" s="79"/>
      <c r="P605" s="40"/>
      <c r="Q605" s="40"/>
      <c r="R605" s="79"/>
      <c r="S605" s="66"/>
      <c r="T605" s="79"/>
    </row>
    <row r="606" spans="2:20" x14ac:dyDescent="0.35">
      <c r="B606" s="38"/>
      <c r="C606" s="77"/>
      <c r="D606" s="78"/>
      <c r="E606" s="78"/>
      <c r="F606" s="78"/>
      <c r="G606" s="79"/>
      <c r="H606" s="66"/>
      <c r="I606" s="66"/>
      <c r="J606" s="79"/>
      <c r="K606" s="79"/>
      <c r="L606" s="40"/>
      <c r="M606" s="40"/>
      <c r="N606" s="79"/>
      <c r="O606" s="79"/>
      <c r="P606" s="40"/>
      <c r="Q606" s="40"/>
      <c r="R606" s="79"/>
      <c r="S606" s="66"/>
      <c r="T606" s="79"/>
    </row>
    <row r="607" spans="2:20" x14ac:dyDescent="0.35">
      <c r="B607" s="38"/>
      <c r="C607" s="77"/>
      <c r="D607" s="78"/>
      <c r="E607" s="78"/>
      <c r="F607" s="78"/>
      <c r="G607" s="79"/>
      <c r="H607" s="66"/>
      <c r="I607" s="66"/>
      <c r="J607" s="79"/>
      <c r="K607" s="79"/>
      <c r="L607" s="40"/>
      <c r="M607" s="40"/>
      <c r="N607" s="79"/>
      <c r="O607" s="79"/>
      <c r="P607" s="40"/>
      <c r="Q607" s="40"/>
      <c r="R607" s="79"/>
      <c r="S607" s="66"/>
      <c r="T607" s="79"/>
    </row>
    <row r="608" spans="2:20" x14ac:dyDescent="0.35">
      <c r="B608" s="38"/>
      <c r="C608" s="77"/>
      <c r="D608" s="78"/>
      <c r="E608" s="78"/>
      <c r="F608" s="78"/>
      <c r="G608" s="79"/>
      <c r="H608" s="66"/>
      <c r="I608" s="66"/>
      <c r="J608" s="79"/>
      <c r="K608" s="79"/>
      <c r="L608" s="40"/>
      <c r="M608" s="40"/>
      <c r="N608" s="79"/>
      <c r="O608" s="79"/>
      <c r="P608" s="40"/>
      <c r="Q608" s="40"/>
      <c r="R608" s="79"/>
      <c r="S608" s="66"/>
      <c r="T608" s="79"/>
    </row>
    <row r="609" spans="2:20" x14ac:dyDescent="0.35">
      <c r="B609" s="38"/>
      <c r="C609" s="77"/>
      <c r="D609" s="78"/>
      <c r="E609" s="78"/>
      <c r="F609" s="78"/>
      <c r="G609" s="79"/>
      <c r="H609" s="66"/>
      <c r="I609" s="66"/>
      <c r="J609" s="79"/>
      <c r="K609" s="79"/>
      <c r="L609" s="40"/>
      <c r="M609" s="40"/>
      <c r="N609" s="79"/>
      <c r="O609" s="79"/>
      <c r="P609" s="40"/>
      <c r="Q609" s="40"/>
      <c r="R609" s="79"/>
      <c r="S609" s="66"/>
      <c r="T609" s="79"/>
    </row>
    <row r="610" spans="2:20" x14ac:dyDescent="0.35">
      <c r="B610" s="38"/>
      <c r="C610" s="77"/>
      <c r="D610" s="78"/>
      <c r="E610" s="78"/>
      <c r="F610" s="78"/>
      <c r="G610" s="79"/>
      <c r="H610" s="66"/>
      <c r="I610" s="66"/>
      <c r="J610" s="79"/>
      <c r="K610" s="79"/>
      <c r="L610" s="40"/>
      <c r="M610" s="40"/>
      <c r="N610" s="79"/>
      <c r="O610" s="79"/>
      <c r="P610" s="40"/>
      <c r="Q610" s="40"/>
      <c r="R610" s="79"/>
      <c r="S610" s="66"/>
      <c r="T610" s="79"/>
    </row>
    <row r="611" spans="2:20" x14ac:dyDescent="0.35">
      <c r="B611" s="38"/>
      <c r="C611" s="77"/>
      <c r="D611" s="78"/>
      <c r="E611" s="78"/>
      <c r="F611" s="78"/>
      <c r="G611" s="79"/>
      <c r="H611" s="66"/>
      <c r="I611" s="66"/>
      <c r="J611" s="79"/>
      <c r="K611" s="79"/>
      <c r="L611" s="40"/>
      <c r="M611" s="40"/>
      <c r="N611" s="79"/>
      <c r="O611" s="79"/>
      <c r="P611" s="40"/>
      <c r="Q611" s="40"/>
      <c r="R611" s="79"/>
      <c r="S611" s="66"/>
      <c r="T611" s="79"/>
    </row>
    <row r="612" spans="2:20" x14ac:dyDescent="0.35">
      <c r="B612" s="38"/>
      <c r="C612" s="77"/>
      <c r="D612" s="78"/>
      <c r="E612" s="78"/>
      <c r="F612" s="78"/>
      <c r="G612" s="79"/>
      <c r="H612" s="66"/>
      <c r="I612" s="66"/>
      <c r="J612" s="79"/>
      <c r="K612" s="79"/>
      <c r="L612" s="40"/>
      <c r="M612" s="40"/>
      <c r="N612" s="79"/>
      <c r="O612" s="79"/>
      <c r="P612" s="40"/>
      <c r="Q612" s="40"/>
      <c r="R612" s="79"/>
      <c r="S612" s="66"/>
      <c r="T612" s="79"/>
    </row>
    <row r="613" spans="2:20" x14ac:dyDescent="0.35">
      <c r="B613" s="38"/>
      <c r="C613" s="77"/>
      <c r="D613" s="78"/>
      <c r="E613" s="78"/>
      <c r="F613" s="78"/>
      <c r="G613" s="79"/>
      <c r="H613" s="66"/>
      <c r="I613" s="66"/>
      <c r="J613" s="79"/>
      <c r="K613" s="79"/>
      <c r="L613" s="40"/>
      <c r="M613" s="40"/>
      <c r="N613" s="79"/>
      <c r="O613" s="79"/>
      <c r="P613" s="40"/>
      <c r="Q613" s="40"/>
      <c r="R613" s="79"/>
      <c r="S613" s="66"/>
      <c r="T613" s="79"/>
    </row>
    <row r="614" spans="2:20" x14ac:dyDescent="0.35">
      <c r="B614" s="38"/>
      <c r="C614" s="77"/>
      <c r="D614" s="78"/>
      <c r="E614" s="78"/>
      <c r="F614" s="78"/>
      <c r="G614" s="79"/>
      <c r="H614" s="66"/>
      <c r="I614" s="66"/>
      <c r="J614" s="79"/>
      <c r="K614" s="79"/>
      <c r="L614" s="40"/>
      <c r="M614" s="40"/>
      <c r="N614" s="79"/>
      <c r="O614" s="79"/>
      <c r="P614" s="40"/>
      <c r="Q614" s="40"/>
      <c r="R614" s="79"/>
      <c r="S614" s="66"/>
      <c r="T614" s="79"/>
    </row>
    <row r="615" spans="2:20" x14ac:dyDescent="0.35">
      <c r="B615" s="38"/>
      <c r="C615" s="77"/>
      <c r="D615" s="78"/>
      <c r="E615" s="78"/>
      <c r="F615" s="78"/>
      <c r="G615" s="79"/>
      <c r="H615" s="66"/>
      <c r="I615" s="66"/>
      <c r="J615" s="79"/>
      <c r="K615" s="79"/>
      <c r="L615" s="40"/>
      <c r="M615" s="40"/>
      <c r="N615" s="79"/>
      <c r="O615" s="79"/>
      <c r="P615" s="40"/>
      <c r="Q615" s="40"/>
      <c r="R615" s="79"/>
      <c r="S615" s="66"/>
      <c r="T615" s="79"/>
    </row>
    <row r="616" spans="2:20" x14ac:dyDescent="0.35">
      <c r="B616" s="38"/>
      <c r="C616" s="77"/>
      <c r="D616" s="78"/>
      <c r="E616" s="78"/>
      <c r="F616" s="78"/>
      <c r="G616" s="79"/>
      <c r="H616" s="66"/>
      <c r="I616" s="66"/>
      <c r="J616" s="79"/>
      <c r="K616" s="79"/>
      <c r="L616" s="40"/>
      <c r="M616" s="40"/>
      <c r="N616" s="79"/>
      <c r="O616" s="79"/>
      <c r="P616" s="40"/>
      <c r="Q616" s="40"/>
      <c r="R616" s="79"/>
      <c r="S616" s="66"/>
      <c r="T616" s="79"/>
    </row>
    <row r="617" spans="2:20" x14ac:dyDescent="0.35">
      <c r="B617" s="38"/>
      <c r="C617" s="77"/>
      <c r="D617" s="78"/>
      <c r="E617" s="78"/>
      <c r="F617" s="78"/>
      <c r="G617" s="79"/>
      <c r="H617" s="66"/>
      <c r="I617" s="66"/>
      <c r="J617" s="79"/>
      <c r="K617" s="79"/>
      <c r="L617" s="40"/>
      <c r="M617" s="40"/>
      <c r="N617" s="79"/>
      <c r="O617" s="79"/>
      <c r="P617" s="40"/>
      <c r="Q617" s="40"/>
      <c r="R617" s="79"/>
      <c r="S617" s="66"/>
      <c r="T617" s="79"/>
    </row>
    <row r="618" spans="2:20" x14ac:dyDescent="0.35">
      <c r="B618" s="38"/>
      <c r="C618" s="77"/>
      <c r="D618" s="78"/>
      <c r="E618" s="78"/>
      <c r="F618" s="78"/>
      <c r="G618" s="79"/>
      <c r="H618" s="66"/>
      <c r="I618" s="66"/>
      <c r="J618" s="79"/>
      <c r="K618" s="79"/>
      <c r="L618" s="40"/>
      <c r="M618" s="40"/>
      <c r="N618" s="79"/>
      <c r="O618" s="79"/>
      <c r="P618" s="40"/>
      <c r="Q618" s="40"/>
      <c r="R618" s="79"/>
      <c r="S618" s="66"/>
      <c r="T618" s="79"/>
    </row>
    <row r="619" spans="2:20" x14ac:dyDescent="0.35">
      <c r="B619" s="38"/>
      <c r="C619" s="77"/>
      <c r="D619" s="78"/>
      <c r="E619" s="78"/>
      <c r="F619" s="78"/>
      <c r="G619" s="79"/>
      <c r="H619" s="66"/>
      <c r="I619" s="66"/>
      <c r="J619" s="79"/>
      <c r="K619" s="79"/>
      <c r="L619" s="40"/>
      <c r="M619" s="40"/>
      <c r="N619" s="79"/>
      <c r="O619" s="79"/>
      <c r="P619" s="40"/>
      <c r="Q619" s="40"/>
      <c r="R619" s="79"/>
      <c r="S619" s="66"/>
      <c r="T619" s="79"/>
    </row>
    <row r="620" spans="2:20" x14ac:dyDescent="0.35">
      <c r="B620" s="38"/>
      <c r="C620" s="77"/>
      <c r="D620" s="78"/>
      <c r="E620" s="78"/>
      <c r="F620" s="78"/>
      <c r="G620" s="79"/>
      <c r="H620" s="66"/>
      <c r="I620" s="66"/>
      <c r="J620" s="79"/>
      <c r="K620" s="79"/>
      <c r="L620" s="40"/>
      <c r="M620" s="40"/>
      <c r="N620" s="79"/>
      <c r="O620" s="79"/>
      <c r="P620" s="40"/>
      <c r="Q620" s="40"/>
      <c r="R620" s="79"/>
      <c r="S620" s="66"/>
      <c r="T620" s="79"/>
    </row>
    <row r="621" spans="2:20" x14ac:dyDescent="0.35">
      <c r="B621" s="38"/>
      <c r="C621" s="77"/>
      <c r="D621" s="78"/>
      <c r="E621" s="78"/>
      <c r="F621" s="78"/>
      <c r="G621" s="79"/>
      <c r="H621" s="66"/>
      <c r="I621" s="66"/>
      <c r="J621" s="79"/>
      <c r="K621" s="79"/>
      <c r="L621" s="40"/>
      <c r="M621" s="40"/>
      <c r="N621" s="79"/>
      <c r="O621" s="79"/>
      <c r="P621" s="40"/>
      <c r="Q621" s="40"/>
      <c r="R621" s="79"/>
      <c r="S621" s="66"/>
      <c r="T621" s="79"/>
    </row>
    <row r="622" spans="2:20" x14ac:dyDescent="0.35">
      <c r="B622" s="38"/>
      <c r="C622" s="77"/>
      <c r="D622" s="78"/>
      <c r="E622" s="78"/>
      <c r="F622" s="78"/>
      <c r="G622" s="79"/>
      <c r="H622" s="66"/>
      <c r="I622" s="66"/>
      <c r="J622" s="79"/>
      <c r="K622" s="79"/>
      <c r="L622" s="40"/>
      <c r="M622" s="40"/>
      <c r="N622" s="79"/>
      <c r="O622" s="79"/>
      <c r="P622" s="40"/>
      <c r="Q622" s="40"/>
      <c r="R622" s="79"/>
      <c r="S622" s="66"/>
      <c r="T622" s="79"/>
    </row>
    <row r="623" spans="2:20" x14ac:dyDescent="0.35">
      <c r="B623" s="38"/>
      <c r="C623" s="77"/>
      <c r="D623" s="78"/>
      <c r="E623" s="78"/>
      <c r="F623" s="78"/>
      <c r="G623" s="79"/>
      <c r="H623" s="66"/>
      <c r="I623" s="66"/>
      <c r="J623" s="79"/>
      <c r="K623" s="79"/>
      <c r="L623" s="40"/>
      <c r="M623" s="40"/>
      <c r="N623" s="79"/>
      <c r="O623" s="79"/>
      <c r="P623" s="40"/>
      <c r="Q623" s="40"/>
      <c r="R623" s="79"/>
      <c r="S623" s="66"/>
      <c r="T623" s="79"/>
    </row>
    <row r="624" spans="2:20" x14ac:dyDescent="0.35">
      <c r="B624" s="38"/>
      <c r="C624" s="77"/>
      <c r="D624" s="78"/>
      <c r="E624" s="78"/>
      <c r="F624" s="78"/>
      <c r="G624" s="79"/>
      <c r="H624" s="66"/>
      <c r="I624" s="66"/>
      <c r="J624" s="79"/>
      <c r="K624" s="79"/>
      <c r="L624" s="40"/>
      <c r="M624" s="40"/>
      <c r="N624" s="79"/>
      <c r="O624" s="79"/>
      <c r="P624" s="40"/>
      <c r="Q624" s="40"/>
      <c r="R624" s="79"/>
      <c r="S624" s="66"/>
      <c r="T624" s="79"/>
    </row>
    <row r="625" spans="2:20" x14ac:dyDescent="0.35">
      <c r="B625" s="38"/>
      <c r="C625" s="77"/>
      <c r="D625" s="78"/>
      <c r="E625" s="78"/>
      <c r="F625" s="78"/>
      <c r="G625" s="79"/>
      <c r="H625" s="66"/>
      <c r="I625" s="66"/>
      <c r="J625" s="79"/>
      <c r="K625" s="79"/>
      <c r="L625" s="40"/>
      <c r="M625" s="40"/>
      <c r="N625" s="79"/>
      <c r="O625" s="79"/>
      <c r="P625" s="40"/>
      <c r="Q625" s="40"/>
      <c r="R625" s="79"/>
      <c r="S625" s="66"/>
      <c r="T625" s="79"/>
    </row>
    <row r="626" spans="2:20" x14ac:dyDescent="0.35">
      <c r="B626" s="38"/>
      <c r="C626" s="77"/>
      <c r="D626" s="78"/>
      <c r="E626" s="78"/>
      <c r="F626" s="78"/>
      <c r="G626" s="79"/>
      <c r="H626" s="66"/>
      <c r="I626" s="66"/>
      <c r="J626" s="79"/>
      <c r="K626" s="79"/>
      <c r="L626" s="40"/>
      <c r="M626" s="40"/>
      <c r="N626" s="79"/>
      <c r="O626" s="79"/>
      <c r="P626" s="40"/>
      <c r="Q626" s="40"/>
      <c r="R626" s="79"/>
      <c r="S626" s="66"/>
      <c r="T626" s="79"/>
    </row>
    <row r="627" spans="2:20" x14ac:dyDescent="0.35">
      <c r="B627" s="38"/>
      <c r="C627" s="77"/>
      <c r="D627" s="78"/>
      <c r="E627" s="78"/>
      <c r="F627" s="78"/>
      <c r="G627" s="79"/>
      <c r="H627" s="66"/>
      <c r="I627" s="66"/>
      <c r="J627" s="79"/>
      <c r="K627" s="79"/>
      <c r="L627" s="40"/>
      <c r="M627" s="40"/>
      <c r="N627" s="79"/>
      <c r="O627" s="79"/>
      <c r="P627" s="40"/>
      <c r="Q627" s="40"/>
      <c r="R627" s="79"/>
      <c r="S627" s="66"/>
      <c r="T627" s="79"/>
    </row>
    <row r="628" spans="2:20" x14ac:dyDescent="0.35">
      <c r="B628" s="38"/>
      <c r="C628" s="77"/>
      <c r="D628" s="78"/>
      <c r="E628" s="78"/>
      <c r="F628" s="78"/>
      <c r="G628" s="79"/>
      <c r="H628" s="66"/>
      <c r="I628" s="66"/>
      <c r="J628" s="79"/>
      <c r="K628" s="79"/>
      <c r="L628" s="40"/>
      <c r="M628" s="40"/>
      <c r="N628" s="79"/>
      <c r="O628" s="79"/>
      <c r="P628" s="40"/>
      <c r="Q628" s="40"/>
      <c r="R628" s="79"/>
      <c r="S628" s="66"/>
      <c r="T628" s="79"/>
    </row>
    <row r="629" spans="2:20" x14ac:dyDescent="0.35">
      <c r="B629" s="38"/>
      <c r="C629" s="77"/>
      <c r="D629" s="78"/>
      <c r="E629" s="78"/>
      <c r="F629" s="78"/>
      <c r="G629" s="79"/>
      <c r="H629" s="66"/>
      <c r="I629" s="66"/>
      <c r="J629" s="79"/>
      <c r="K629" s="79"/>
      <c r="L629" s="40"/>
      <c r="M629" s="40"/>
      <c r="N629" s="79"/>
      <c r="O629" s="79"/>
      <c r="P629" s="40"/>
      <c r="Q629" s="40"/>
      <c r="R629" s="79"/>
      <c r="S629" s="66"/>
      <c r="T629" s="79"/>
    </row>
    <row r="630" spans="2:20" x14ac:dyDescent="0.35">
      <c r="B630" s="38"/>
      <c r="C630" s="77"/>
      <c r="D630" s="78"/>
      <c r="E630" s="78"/>
      <c r="F630" s="78"/>
      <c r="G630" s="79"/>
      <c r="H630" s="66"/>
      <c r="I630" s="66"/>
      <c r="J630" s="79"/>
      <c r="K630" s="79"/>
      <c r="L630" s="40"/>
      <c r="M630" s="40"/>
      <c r="N630" s="79"/>
      <c r="O630" s="79"/>
      <c r="P630" s="40"/>
      <c r="Q630" s="40"/>
      <c r="R630" s="79"/>
      <c r="S630" s="66"/>
      <c r="T630" s="79"/>
    </row>
    <row r="631" spans="2:20" x14ac:dyDescent="0.35">
      <c r="B631" s="38"/>
      <c r="C631" s="77"/>
      <c r="D631" s="78"/>
      <c r="E631" s="78"/>
      <c r="F631" s="78"/>
      <c r="G631" s="79"/>
      <c r="H631" s="66"/>
      <c r="I631" s="66"/>
      <c r="J631" s="79"/>
      <c r="K631" s="79"/>
      <c r="L631" s="40"/>
      <c r="M631" s="40"/>
      <c r="N631" s="79"/>
      <c r="O631" s="79"/>
      <c r="P631" s="40"/>
      <c r="Q631" s="40"/>
      <c r="R631" s="79"/>
      <c r="S631" s="66"/>
      <c r="T631" s="79"/>
    </row>
    <row r="632" spans="2:20" x14ac:dyDescent="0.35">
      <c r="B632" s="38"/>
      <c r="C632" s="77"/>
      <c r="D632" s="78"/>
      <c r="E632" s="78"/>
      <c r="F632" s="78"/>
      <c r="G632" s="79"/>
      <c r="H632" s="66"/>
      <c r="I632" s="66"/>
      <c r="J632" s="79"/>
      <c r="K632" s="79"/>
      <c r="L632" s="40"/>
      <c r="M632" s="40"/>
      <c r="N632" s="79"/>
      <c r="O632" s="79"/>
      <c r="P632" s="40"/>
      <c r="Q632" s="40"/>
      <c r="R632" s="79"/>
      <c r="S632" s="66"/>
      <c r="T632" s="79"/>
    </row>
    <row r="633" spans="2:20" x14ac:dyDescent="0.35">
      <c r="B633" s="38"/>
      <c r="C633" s="77"/>
      <c r="D633" s="78"/>
      <c r="E633" s="78"/>
      <c r="F633" s="78"/>
      <c r="G633" s="79"/>
      <c r="H633" s="66"/>
      <c r="I633" s="66"/>
      <c r="J633" s="79"/>
      <c r="K633" s="79"/>
      <c r="L633" s="40"/>
      <c r="M633" s="40"/>
      <c r="N633" s="79"/>
      <c r="O633" s="79"/>
      <c r="P633" s="40"/>
      <c r="Q633" s="40"/>
      <c r="R633" s="79"/>
      <c r="S633" s="66"/>
      <c r="T633" s="79"/>
    </row>
    <row r="634" spans="2:20" x14ac:dyDescent="0.35">
      <c r="B634" s="38"/>
      <c r="C634" s="77"/>
      <c r="D634" s="78"/>
      <c r="E634" s="78"/>
      <c r="F634" s="78"/>
      <c r="G634" s="79"/>
      <c r="H634" s="66"/>
      <c r="I634" s="66"/>
      <c r="J634" s="79"/>
      <c r="K634" s="79"/>
      <c r="L634" s="40"/>
      <c r="M634" s="40"/>
      <c r="N634" s="79"/>
      <c r="O634" s="79"/>
      <c r="P634" s="40"/>
      <c r="Q634" s="40"/>
      <c r="R634" s="79"/>
      <c r="S634" s="66"/>
      <c r="T634" s="79"/>
    </row>
    <row r="635" spans="2:20" x14ac:dyDescent="0.35">
      <c r="B635" s="38"/>
      <c r="C635" s="77"/>
      <c r="D635" s="78"/>
      <c r="E635" s="78"/>
      <c r="F635" s="78"/>
      <c r="G635" s="79"/>
      <c r="H635" s="66"/>
      <c r="I635" s="66"/>
      <c r="J635" s="79"/>
      <c r="K635" s="79"/>
      <c r="L635" s="40"/>
      <c r="M635" s="40"/>
      <c r="N635" s="79"/>
      <c r="O635" s="79"/>
      <c r="P635" s="40"/>
      <c r="Q635" s="40"/>
      <c r="R635" s="79"/>
      <c r="S635" s="66"/>
      <c r="T635" s="79"/>
    </row>
    <row r="636" spans="2:20" x14ac:dyDescent="0.35">
      <c r="B636" s="38"/>
      <c r="C636" s="77"/>
      <c r="D636" s="78"/>
      <c r="E636" s="78"/>
      <c r="F636" s="78"/>
      <c r="G636" s="79"/>
      <c r="H636" s="66"/>
      <c r="I636" s="66"/>
      <c r="J636" s="79"/>
      <c r="K636" s="79"/>
      <c r="L636" s="40"/>
      <c r="M636" s="40"/>
      <c r="N636" s="79"/>
      <c r="O636" s="79"/>
      <c r="P636" s="40"/>
      <c r="Q636" s="40"/>
      <c r="R636" s="79"/>
      <c r="S636" s="66"/>
      <c r="T636" s="79"/>
    </row>
    <row r="637" spans="2:20" x14ac:dyDescent="0.35">
      <c r="B637" s="38"/>
      <c r="C637" s="77"/>
      <c r="D637" s="78"/>
      <c r="E637" s="78"/>
      <c r="F637" s="78"/>
      <c r="G637" s="79"/>
      <c r="H637" s="66"/>
      <c r="I637" s="66"/>
      <c r="J637" s="79"/>
      <c r="K637" s="79"/>
      <c r="L637" s="40"/>
      <c r="M637" s="40"/>
      <c r="N637" s="79"/>
      <c r="O637" s="79"/>
      <c r="P637" s="40"/>
      <c r="Q637" s="40"/>
      <c r="R637" s="79"/>
      <c r="S637" s="66"/>
      <c r="T637" s="79"/>
    </row>
    <row r="638" spans="2:20" x14ac:dyDescent="0.35">
      <c r="B638" s="38"/>
      <c r="C638" s="77"/>
      <c r="D638" s="78"/>
      <c r="E638" s="78"/>
      <c r="F638" s="78"/>
      <c r="G638" s="79"/>
      <c r="H638" s="66"/>
      <c r="I638" s="66"/>
      <c r="J638" s="79"/>
      <c r="K638" s="79"/>
      <c r="L638" s="40"/>
      <c r="M638" s="40"/>
      <c r="N638" s="79"/>
      <c r="O638" s="79"/>
      <c r="P638" s="40"/>
      <c r="Q638" s="40"/>
      <c r="R638" s="79"/>
      <c r="S638" s="66"/>
      <c r="T638" s="79"/>
    </row>
    <row r="639" spans="2:20" x14ac:dyDescent="0.35">
      <c r="B639" s="38"/>
      <c r="C639" s="77"/>
      <c r="D639" s="78"/>
      <c r="E639" s="78"/>
      <c r="F639" s="78"/>
      <c r="G639" s="79"/>
      <c r="H639" s="66"/>
      <c r="I639" s="66"/>
      <c r="J639" s="79"/>
      <c r="K639" s="79"/>
      <c r="L639" s="40"/>
      <c r="M639" s="40"/>
      <c r="N639" s="79"/>
      <c r="O639" s="79"/>
      <c r="P639" s="40"/>
      <c r="Q639" s="40"/>
      <c r="R639" s="79"/>
      <c r="S639" s="66"/>
      <c r="T639" s="79"/>
    </row>
    <row r="640" spans="2:20" x14ac:dyDescent="0.35">
      <c r="B640" s="38"/>
      <c r="C640" s="77"/>
      <c r="D640" s="78"/>
      <c r="E640" s="78"/>
      <c r="F640" s="78"/>
      <c r="G640" s="79"/>
      <c r="H640" s="66"/>
      <c r="I640" s="66"/>
      <c r="J640" s="79"/>
      <c r="K640" s="79"/>
      <c r="L640" s="40"/>
      <c r="M640" s="40"/>
      <c r="N640" s="79"/>
      <c r="O640" s="79"/>
      <c r="P640" s="40"/>
      <c r="Q640" s="40"/>
      <c r="R640" s="79"/>
      <c r="S640" s="66"/>
      <c r="T640" s="79"/>
    </row>
    <row r="641" spans="2:20" x14ac:dyDescent="0.35">
      <c r="B641" s="38"/>
      <c r="C641" s="77"/>
      <c r="D641" s="78"/>
      <c r="E641" s="78"/>
      <c r="F641" s="78"/>
      <c r="G641" s="79"/>
      <c r="H641" s="66"/>
      <c r="I641" s="66"/>
      <c r="J641" s="79"/>
      <c r="K641" s="79"/>
      <c r="L641" s="40"/>
      <c r="M641" s="40"/>
      <c r="N641" s="79"/>
      <c r="O641" s="79"/>
      <c r="P641" s="40"/>
      <c r="Q641" s="40"/>
      <c r="R641" s="79"/>
      <c r="S641" s="66"/>
      <c r="T641" s="79"/>
    </row>
    <row r="642" spans="2:20" x14ac:dyDescent="0.35">
      <c r="B642" s="38"/>
      <c r="C642" s="77"/>
      <c r="D642" s="78"/>
      <c r="E642" s="78"/>
      <c r="F642" s="78"/>
      <c r="G642" s="79"/>
      <c r="H642" s="66"/>
      <c r="I642" s="66"/>
      <c r="J642" s="79"/>
      <c r="K642" s="79"/>
      <c r="L642" s="40"/>
      <c r="M642" s="40"/>
      <c r="N642" s="79"/>
      <c r="O642" s="79"/>
      <c r="P642" s="40"/>
      <c r="Q642" s="40"/>
      <c r="R642" s="79"/>
      <c r="S642" s="66"/>
      <c r="T642" s="79"/>
    </row>
    <row r="643" spans="2:20" x14ac:dyDescent="0.35">
      <c r="B643" s="38"/>
      <c r="C643" s="77"/>
      <c r="D643" s="78"/>
      <c r="E643" s="78"/>
      <c r="F643" s="78"/>
      <c r="G643" s="79"/>
      <c r="H643" s="66"/>
      <c r="I643" s="66"/>
      <c r="J643" s="79"/>
      <c r="K643" s="79"/>
      <c r="L643" s="40"/>
      <c r="M643" s="40"/>
      <c r="N643" s="79"/>
      <c r="O643" s="79"/>
      <c r="P643" s="40"/>
      <c r="Q643" s="40"/>
      <c r="R643" s="79"/>
      <c r="S643" s="66"/>
      <c r="T643" s="79"/>
    </row>
    <row r="644" spans="2:20" x14ac:dyDescent="0.35">
      <c r="B644" s="38"/>
      <c r="C644" s="77"/>
      <c r="D644" s="78"/>
      <c r="E644" s="78"/>
      <c r="F644" s="78"/>
      <c r="G644" s="79"/>
      <c r="H644" s="66"/>
      <c r="I644" s="66"/>
      <c r="J644" s="79"/>
      <c r="K644" s="79"/>
      <c r="L644" s="40"/>
      <c r="M644" s="40"/>
      <c r="N644" s="79"/>
      <c r="O644" s="79"/>
      <c r="P644" s="40"/>
      <c r="Q644" s="40"/>
      <c r="R644" s="79"/>
      <c r="S644" s="66"/>
      <c r="T644" s="79"/>
    </row>
    <row r="645" spans="2:20" x14ac:dyDescent="0.35">
      <c r="B645" s="38"/>
      <c r="C645" s="77"/>
      <c r="D645" s="78"/>
      <c r="E645" s="78"/>
      <c r="F645" s="78"/>
      <c r="G645" s="79"/>
      <c r="H645" s="66"/>
      <c r="I645" s="66"/>
      <c r="J645" s="79"/>
      <c r="K645" s="79"/>
      <c r="L645" s="40"/>
      <c r="M645" s="40"/>
      <c r="N645" s="79"/>
      <c r="O645" s="79"/>
      <c r="P645" s="40"/>
      <c r="Q645" s="40"/>
      <c r="R645" s="79"/>
      <c r="S645" s="66"/>
      <c r="T645" s="79"/>
    </row>
    <row r="646" spans="2:20" x14ac:dyDescent="0.35">
      <c r="B646" s="38"/>
      <c r="C646" s="77"/>
      <c r="D646" s="78"/>
      <c r="E646" s="78"/>
      <c r="F646" s="78"/>
      <c r="G646" s="79"/>
      <c r="H646" s="66"/>
      <c r="I646" s="66"/>
      <c r="J646" s="79"/>
      <c r="K646" s="79"/>
      <c r="L646" s="40"/>
      <c r="M646" s="40"/>
      <c r="N646" s="79"/>
      <c r="O646" s="79"/>
      <c r="P646" s="40"/>
      <c r="Q646" s="40"/>
      <c r="R646" s="79"/>
      <c r="S646" s="66"/>
      <c r="T646" s="79"/>
    </row>
    <row r="647" spans="2:20" x14ac:dyDescent="0.35">
      <c r="B647" s="38"/>
      <c r="C647" s="77"/>
      <c r="D647" s="78"/>
      <c r="E647" s="78"/>
      <c r="F647" s="78"/>
      <c r="G647" s="79"/>
      <c r="H647" s="66"/>
      <c r="I647" s="66"/>
      <c r="J647" s="79"/>
      <c r="K647" s="79"/>
      <c r="L647" s="40"/>
      <c r="M647" s="40"/>
      <c r="N647" s="79"/>
      <c r="O647" s="79"/>
      <c r="P647" s="40"/>
      <c r="Q647" s="40"/>
      <c r="R647" s="79"/>
      <c r="S647" s="66"/>
      <c r="T647" s="79"/>
    </row>
    <row r="648" spans="2:20" x14ac:dyDescent="0.35">
      <c r="B648" s="38"/>
      <c r="C648" s="77"/>
      <c r="D648" s="78"/>
      <c r="E648" s="78"/>
      <c r="F648" s="78"/>
      <c r="G648" s="79"/>
      <c r="H648" s="66"/>
      <c r="I648" s="66"/>
      <c r="J648" s="79"/>
      <c r="K648" s="79"/>
      <c r="L648" s="40"/>
      <c r="M648" s="40"/>
      <c r="N648" s="79"/>
      <c r="O648" s="79"/>
      <c r="P648" s="40"/>
      <c r="Q648" s="40"/>
      <c r="R648" s="79"/>
      <c r="S648" s="66"/>
      <c r="T648" s="79"/>
    </row>
    <row r="649" spans="2:20" x14ac:dyDescent="0.35">
      <c r="B649" s="38"/>
      <c r="C649" s="77"/>
      <c r="D649" s="78"/>
      <c r="E649" s="78"/>
      <c r="F649" s="78"/>
      <c r="G649" s="79"/>
      <c r="H649" s="66"/>
      <c r="I649" s="66"/>
      <c r="J649" s="79"/>
      <c r="K649" s="79"/>
      <c r="L649" s="40"/>
      <c r="M649" s="40"/>
      <c r="N649" s="79"/>
      <c r="O649" s="79"/>
      <c r="P649" s="40"/>
      <c r="Q649" s="40"/>
      <c r="R649" s="79"/>
      <c r="S649" s="66"/>
      <c r="T649" s="79"/>
    </row>
    <row r="650" spans="2:20" x14ac:dyDescent="0.35">
      <c r="B650" s="38"/>
      <c r="C650" s="77"/>
      <c r="D650" s="78"/>
      <c r="E650" s="78"/>
      <c r="F650" s="78"/>
      <c r="G650" s="79"/>
      <c r="H650" s="66"/>
      <c r="I650" s="66"/>
      <c r="J650" s="79"/>
      <c r="K650" s="79"/>
      <c r="L650" s="40"/>
      <c r="M650" s="40"/>
      <c r="N650" s="79"/>
      <c r="O650" s="79"/>
      <c r="P650" s="40"/>
      <c r="Q650" s="40"/>
      <c r="R650" s="79"/>
      <c r="S650" s="66"/>
      <c r="T650" s="79"/>
    </row>
    <row r="651" spans="2:20" x14ac:dyDescent="0.35">
      <c r="B651" s="38"/>
      <c r="C651" s="77"/>
      <c r="D651" s="78"/>
      <c r="E651" s="78"/>
      <c r="F651" s="78"/>
      <c r="G651" s="79"/>
      <c r="H651" s="66"/>
      <c r="I651" s="66"/>
      <c r="J651" s="79"/>
      <c r="K651" s="79"/>
      <c r="L651" s="40"/>
      <c r="M651" s="40"/>
      <c r="N651" s="79"/>
      <c r="O651" s="79"/>
      <c r="P651" s="40"/>
      <c r="Q651" s="40"/>
      <c r="R651" s="79"/>
      <c r="S651" s="66"/>
      <c r="T651" s="79"/>
    </row>
    <row r="652" spans="2:20" x14ac:dyDescent="0.35">
      <c r="B652" s="38"/>
      <c r="C652" s="77"/>
      <c r="D652" s="78"/>
      <c r="E652" s="78"/>
      <c r="F652" s="78"/>
      <c r="G652" s="79"/>
      <c r="H652" s="66"/>
      <c r="I652" s="66"/>
      <c r="J652" s="79"/>
      <c r="K652" s="79"/>
      <c r="L652" s="40"/>
      <c r="M652" s="40"/>
      <c r="N652" s="79"/>
      <c r="O652" s="79"/>
      <c r="P652" s="40"/>
      <c r="Q652" s="40"/>
      <c r="R652" s="79"/>
      <c r="S652" s="66"/>
      <c r="T652" s="79"/>
    </row>
    <row r="653" spans="2:20" x14ac:dyDescent="0.35">
      <c r="B653" s="38"/>
      <c r="C653" s="77"/>
      <c r="D653" s="78"/>
      <c r="E653" s="78"/>
      <c r="F653" s="78"/>
      <c r="G653" s="79"/>
      <c r="H653" s="66"/>
      <c r="I653" s="66"/>
      <c r="J653" s="79"/>
      <c r="K653" s="79"/>
      <c r="L653" s="40"/>
      <c r="M653" s="40"/>
      <c r="N653" s="79"/>
      <c r="O653" s="79"/>
      <c r="P653" s="40"/>
      <c r="Q653" s="40"/>
      <c r="R653" s="79"/>
      <c r="S653" s="66"/>
      <c r="T653" s="79"/>
    </row>
    <row r="654" spans="2:20" x14ac:dyDescent="0.35">
      <c r="B654" s="38"/>
      <c r="C654" s="77"/>
      <c r="D654" s="78"/>
      <c r="E654" s="78"/>
      <c r="F654" s="78"/>
      <c r="G654" s="79"/>
      <c r="H654" s="66"/>
      <c r="I654" s="66"/>
      <c r="J654" s="79"/>
      <c r="K654" s="79"/>
      <c r="L654" s="40"/>
      <c r="M654" s="40"/>
      <c r="N654" s="79"/>
      <c r="O654" s="79"/>
      <c r="P654" s="40"/>
      <c r="Q654" s="40"/>
      <c r="R654" s="79"/>
      <c r="S654" s="66"/>
      <c r="T654" s="79"/>
    </row>
    <row r="655" spans="2:20" x14ac:dyDescent="0.35">
      <c r="B655" s="38"/>
      <c r="C655" s="77"/>
      <c r="D655" s="78"/>
      <c r="E655" s="78"/>
      <c r="F655" s="78"/>
      <c r="G655" s="79"/>
      <c r="H655" s="66"/>
      <c r="I655" s="66"/>
      <c r="J655" s="79"/>
      <c r="K655" s="79"/>
      <c r="L655" s="40"/>
      <c r="M655" s="40"/>
      <c r="N655" s="79"/>
      <c r="O655" s="79"/>
      <c r="P655" s="40"/>
      <c r="Q655" s="40"/>
      <c r="R655" s="79"/>
      <c r="S655" s="66"/>
      <c r="T655" s="79"/>
    </row>
    <row r="656" spans="2:20" x14ac:dyDescent="0.35">
      <c r="B656" s="38"/>
      <c r="C656" s="77"/>
      <c r="D656" s="78"/>
      <c r="E656" s="78"/>
      <c r="F656" s="78"/>
      <c r="G656" s="79"/>
      <c r="H656" s="66"/>
      <c r="I656" s="66"/>
      <c r="J656" s="79"/>
      <c r="K656" s="79"/>
      <c r="L656" s="40"/>
      <c r="M656" s="40"/>
      <c r="N656" s="79"/>
      <c r="O656" s="79"/>
      <c r="P656" s="40"/>
      <c r="Q656" s="40"/>
      <c r="R656" s="79"/>
      <c r="S656" s="66"/>
      <c r="T656" s="79"/>
    </row>
    <row r="657" spans="2:20" x14ac:dyDescent="0.35">
      <c r="B657" s="38"/>
      <c r="C657" s="77"/>
      <c r="D657" s="78"/>
      <c r="E657" s="78"/>
      <c r="F657" s="78"/>
      <c r="G657" s="79"/>
      <c r="H657" s="66"/>
      <c r="I657" s="66"/>
      <c r="J657" s="79"/>
      <c r="K657" s="79"/>
      <c r="L657" s="40"/>
      <c r="M657" s="40"/>
      <c r="N657" s="79"/>
      <c r="O657" s="79"/>
      <c r="P657" s="40"/>
      <c r="Q657" s="40"/>
      <c r="R657" s="79"/>
      <c r="S657" s="66"/>
      <c r="T657" s="79"/>
    </row>
    <row r="658" spans="2:20" x14ac:dyDescent="0.35">
      <c r="B658" s="38"/>
      <c r="C658" s="77"/>
      <c r="D658" s="78"/>
      <c r="E658" s="78"/>
      <c r="F658" s="78"/>
      <c r="G658" s="79"/>
      <c r="H658" s="66"/>
      <c r="I658" s="66"/>
      <c r="J658" s="79"/>
      <c r="K658" s="79"/>
      <c r="L658" s="40"/>
      <c r="M658" s="40"/>
      <c r="N658" s="79"/>
      <c r="O658" s="79"/>
      <c r="P658" s="40"/>
      <c r="Q658" s="40"/>
      <c r="R658" s="79"/>
      <c r="S658" s="66"/>
      <c r="T658" s="79"/>
    </row>
    <row r="659" spans="2:20" x14ac:dyDescent="0.35">
      <c r="B659" s="38"/>
      <c r="C659" s="77"/>
      <c r="D659" s="78"/>
      <c r="E659" s="78"/>
      <c r="F659" s="78"/>
      <c r="G659" s="79"/>
      <c r="H659" s="66"/>
      <c r="I659" s="66"/>
      <c r="J659" s="79"/>
      <c r="K659" s="79"/>
      <c r="L659" s="40"/>
      <c r="M659" s="40"/>
      <c r="N659" s="79"/>
      <c r="O659" s="79"/>
      <c r="P659" s="40"/>
      <c r="Q659" s="40"/>
      <c r="R659" s="79"/>
      <c r="S659" s="66"/>
      <c r="T659" s="79"/>
    </row>
    <row r="660" spans="2:20" x14ac:dyDescent="0.35">
      <c r="B660" s="38"/>
      <c r="C660" s="77"/>
      <c r="D660" s="78"/>
      <c r="E660" s="78"/>
      <c r="F660" s="78"/>
      <c r="G660" s="79"/>
      <c r="H660" s="66"/>
      <c r="I660" s="66"/>
      <c r="J660" s="79"/>
      <c r="K660" s="79"/>
      <c r="L660" s="40"/>
      <c r="M660" s="40"/>
      <c r="N660" s="79"/>
      <c r="O660" s="79"/>
      <c r="P660" s="40"/>
      <c r="Q660" s="40"/>
      <c r="R660" s="79"/>
      <c r="S660" s="66"/>
      <c r="T660" s="79"/>
    </row>
    <row r="661" spans="2:20" x14ac:dyDescent="0.35">
      <c r="B661" s="38"/>
      <c r="C661" s="77"/>
      <c r="D661" s="78"/>
      <c r="E661" s="78"/>
      <c r="F661" s="78"/>
      <c r="G661" s="79"/>
      <c r="H661" s="66"/>
      <c r="I661" s="66"/>
      <c r="J661" s="79"/>
      <c r="K661" s="79"/>
      <c r="L661" s="40"/>
      <c r="M661" s="40"/>
      <c r="N661" s="79"/>
      <c r="O661" s="79"/>
      <c r="P661" s="40"/>
      <c r="Q661" s="40"/>
      <c r="R661" s="79"/>
      <c r="S661" s="66"/>
      <c r="T661" s="79"/>
    </row>
    <row r="662" spans="2:20" x14ac:dyDescent="0.35">
      <c r="B662" s="38"/>
      <c r="C662" s="77"/>
      <c r="D662" s="78"/>
      <c r="E662" s="78"/>
      <c r="F662" s="78"/>
      <c r="G662" s="79"/>
      <c r="H662" s="66"/>
      <c r="I662" s="66"/>
      <c r="J662" s="79"/>
      <c r="K662" s="79"/>
      <c r="L662" s="40"/>
      <c r="M662" s="40"/>
      <c r="N662" s="79"/>
      <c r="O662" s="79"/>
      <c r="P662" s="40"/>
      <c r="Q662" s="40"/>
      <c r="R662" s="79"/>
      <c r="S662" s="66"/>
      <c r="T662" s="79"/>
    </row>
    <row r="663" spans="2:20" x14ac:dyDescent="0.35">
      <c r="B663" s="38"/>
      <c r="C663" s="77"/>
      <c r="D663" s="78"/>
      <c r="E663" s="78"/>
      <c r="F663" s="78"/>
      <c r="G663" s="79"/>
      <c r="H663" s="66"/>
      <c r="I663" s="66"/>
      <c r="J663" s="79"/>
      <c r="K663" s="79"/>
      <c r="L663" s="40"/>
      <c r="M663" s="40"/>
      <c r="N663" s="79"/>
      <c r="O663" s="79"/>
      <c r="P663" s="40"/>
      <c r="Q663" s="40"/>
      <c r="R663" s="79"/>
      <c r="S663" s="66"/>
      <c r="T663" s="79"/>
    </row>
    <row r="664" spans="2:20" x14ac:dyDescent="0.35">
      <c r="B664" s="38"/>
      <c r="C664" s="77"/>
      <c r="D664" s="78"/>
      <c r="E664" s="78"/>
      <c r="F664" s="78"/>
      <c r="G664" s="79"/>
      <c r="H664" s="66"/>
      <c r="I664" s="66"/>
      <c r="J664" s="79"/>
      <c r="K664" s="79"/>
      <c r="L664" s="40"/>
      <c r="M664" s="40"/>
      <c r="N664" s="79"/>
      <c r="O664" s="79"/>
      <c r="P664" s="40"/>
      <c r="Q664" s="40"/>
      <c r="R664" s="79"/>
      <c r="S664" s="66"/>
      <c r="T664" s="79"/>
    </row>
    <row r="665" spans="2:20" x14ac:dyDescent="0.35">
      <c r="B665" s="38"/>
      <c r="C665" s="77"/>
      <c r="D665" s="78"/>
      <c r="E665" s="78"/>
      <c r="F665" s="78"/>
      <c r="G665" s="79"/>
      <c r="H665" s="66"/>
      <c r="I665" s="66"/>
      <c r="J665" s="79"/>
      <c r="K665" s="79"/>
      <c r="L665" s="40"/>
      <c r="M665" s="40"/>
      <c r="N665" s="79"/>
      <c r="O665" s="79"/>
      <c r="P665" s="40"/>
      <c r="Q665" s="40"/>
      <c r="R665" s="79"/>
      <c r="S665" s="66"/>
      <c r="T665" s="79"/>
    </row>
    <row r="666" spans="2:20" x14ac:dyDescent="0.35">
      <c r="B666" s="38"/>
      <c r="C666" s="77"/>
      <c r="D666" s="78"/>
      <c r="E666" s="78"/>
      <c r="F666" s="78"/>
      <c r="G666" s="79"/>
      <c r="H666" s="66"/>
      <c r="I666" s="66"/>
      <c r="J666" s="79"/>
      <c r="K666" s="79"/>
      <c r="L666" s="40"/>
      <c r="M666" s="40"/>
      <c r="N666" s="79"/>
      <c r="O666" s="79"/>
      <c r="P666" s="40"/>
      <c r="Q666" s="40"/>
      <c r="R666" s="79"/>
      <c r="S666" s="66"/>
      <c r="T666" s="79"/>
    </row>
    <row r="667" spans="2:20" x14ac:dyDescent="0.35">
      <c r="B667" s="38"/>
      <c r="C667" s="77"/>
      <c r="D667" s="78"/>
      <c r="E667" s="78"/>
      <c r="F667" s="78"/>
      <c r="G667" s="79"/>
      <c r="H667" s="66"/>
      <c r="I667" s="66"/>
      <c r="J667" s="79"/>
      <c r="K667" s="79"/>
      <c r="L667" s="40"/>
      <c r="M667" s="40"/>
      <c r="N667" s="79"/>
      <c r="O667" s="79"/>
      <c r="P667" s="40"/>
      <c r="Q667" s="40"/>
      <c r="R667" s="79"/>
      <c r="S667" s="66"/>
      <c r="T667" s="79"/>
    </row>
    <row r="668" spans="2:20" x14ac:dyDescent="0.35">
      <c r="B668" s="38"/>
      <c r="C668" s="77"/>
      <c r="D668" s="78"/>
      <c r="E668" s="78"/>
      <c r="F668" s="78"/>
      <c r="G668" s="79"/>
      <c r="H668" s="66"/>
      <c r="I668" s="66"/>
      <c r="J668" s="79"/>
      <c r="K668" s="79"/>
      <c r="L668" s="40"/>
      <c r="M668" s="40"/>
      <c r="N668" s="79"/>
      <c r="O668" s="79"/>
      <c r="P668" s="40"/>
      <c r="Q668" s="40"/>
      <c r="R668" s="79"/>
      <c r="S668" s="66"/>
      <c r="T668" s="79"/>
    </row>
    <row r="669" spans="2:20" x14ac:dyDescent="0.35">
      <c r="B669" s="38"/>
      <c r="C669" s="77"/>
      <c r="D669" s="78"/>
      <c r="E669" s="78"/>
      <c r="F669" s="78"/>
      <c r="G669" s="79"/>
      <c r="H669" s="66"/>
      <c r="I669" s="66"/>
      <c r="J669" s="79"/>
      <c r="K669" s="79"/>
      <c r="L669" s="40"/>
      <c r="M669" s="40"/>
      <c r="N669" s="79"/>
      <c r="O669" s="79"/>
      <c r="P669" s="40"/>
      <c r="Q669" s="40"/>
      <c r="R669" s="79"/>
      <c r="S669" s="66"/>
      <c r="T669" s="79"/>
    </row>
    <row r="670" spans="2:20" x14ac:dyDescent="0.35">
      <c r="B670" s="38"/>
      <c r="C670" s="77"/>
      <c r="D670" s="78"/>
      <c r="E670" s="78"/>
      <c r="F670" s="78"/>
      <c r="G670" s="79"/>
      <c r="H670" s="66"/>
      <c r="I670" s="66"/>
      <c r="J670" s="79"/>
      <c r="K670" s="79"/>
      <c r="L670" s="40"/>
      <c r="M670" s="40"/>
      <c r="N670" s="79"/>
      <c r="O670" s="79"/>
      <c r="P670" s="40"/>
      <c r="Q670" s="40"/>
      <c r="R670" s="79"/>
      <c r="S670" s="66"/>
      <c r="T670" s="79"/>
    </row>
    <row r="671" spans="2:20" x14ac:dyDescent="0.35">
      <c r="B671" s="38"/>
      <c r="C671" s="77"/>
      <c r="D671" s="78"/>
      <c r="E671" s="78"/>
      <c r="F671" s="78"/>
      <c r="G671" s="79"/>
      <c r="H671" s="66"/>
      <c r="I671" s="66"/>
      <c r="J671" s="79"/>
      <c r="K671" s="79"/>
      <c r="L671" s="40"/>
      <c r="M671" s="40"/>
      <c r="N671" s="79"/>
      <c r="O671" s="79"/>
      <c r="P671" s="40"/>
      <c r="Q671" s="40"/>
      <c r="R671" s="79"/>
      <c r="S671" s="66"/>
      <c r="T671" s="79"/>
    </row>
    <row r="672" spans="2:20" x14ac:dyDescent="0.35">
      <c r="B672" s="38"/>
      <c r="C672" s="77"/>
      <c r="D672" s="78"/>
      <c r="E672" s="78"/>
      <c r="F672" s="78"/>
      <c r="G672" s="79"/>
      <c r="H672" s="66"/>
      <c r="I672" s="66"/>
      <c r="J672" s="79"/>
      <c r="K672" s="79"/>
      <c r="L672" s="40"/>
      <c r="M672" s="40"/>
      <c r="N672" s="79"/>
      <c r="O672" s="79"/>
      <c r="P672" s="40"/>
      <c r="Q672" s="40"/>
      <c r="R672" s="79"/>
      <c r="S672" s="66"/>
      <c r="T672" s="79"/>
    </row>
    <row r="673" spans="2:20" x14ac:dyDescent="0.35">
      <c r="B673" s="38"/>
      <c r="C673" s="77"/>
      <c r="D673" s="78"/>
      <c r="E673" s="78"/>
      <c r="F673" s="78"/>
      <c r="G673" s="79"/>
      <c r="H673" s="66"/>
      <c r="I673" s="66"/>
      <c r="J673" s="79"/>
      <c r="K673" s="79"/>
      <c r="L673" s="40"/>
      <c r="M673" s="40"/>
      <c r="N673" s="79"/>
      <c r="O673" s="79"/>
      <c r="P673" s="40"/>
      <c r="Q673" s="40"/>
      <c r="R673" s="79"/>
      <c r="S673" s="66"/>
      <c r="T673" s="79"/>
    </row>
    <row r="674" spans="2:20" x14ac:dyDescent="0.35">
      <c r="B674" s="38"/>
      <c r="C674" s="77"/>
      <c r="D674" s="78"/>
      <c r="E674" s="78"/>
      <c r="F674" s="78"/>
      <c r="G674" s="79"/>
      <c r="H674" s="66"/>
      <c r="I674" s="66"/>
      <c r="J674" s="79"/>
      <c r="K674" s="79"/>
      <c r="L674" s="40"/>
      <c r="M674" s="40"/>
      <c r="N674" s="79"/>
      <c r="O674" s="79"/>
      <c r="P674" s="40"/>
      <c r="Q674" s="40"/>
      <c r="R674" s="79"/>
      <c r="S674" s="66"/>
      <c r="T674" s="79"/>
    </row>
    <row r="675" spans="2:20" x14ac:dyDescent="0.35">
      <c r="B675" s="38"/>
      <c r="C675" s="77"/>
      <c r="D675" s="78"/>
      <c r="E675" s="78"/>
      <c r="F675" s="78"/>
      <c r="G675" s="79"/>
      <c r="H675" s="66"/>
      <c r="I675" s="66"/>
      <c r="J675" s="79"/>
      <c r="K675" s="79"/>
      <c r="L675" s="40"/>
      <c r="M675" s="40"/>
      <c r="N675" s="79"/>
      <c r="O675" s="79"/>
      <c r="P675" s="40"/>
      <c r="Q675" s="40"/>
      <c r="R675" s="79"/>
      <c r="S675" s="66"/>
      <c r="T675" s="79"/>
    </row>
    <row r="676" spans="2:20" x14ac:dyDescent="0.35">
      <c r="B676" s="38"/>
      <c r="C676" s="77"/>
      <c r="D676" s="78"/>
      <c r="E676" s="78"/>
      <c r="F676" s="78"/>
      <c r="G676" s="79"/>
      <c r="H676" s="66"/>
      <c r="I676" s="66"/>
      <c r="J676" s="79"/>
      <c r="K676" s="79"/>
      <c r="L676" s="40"/>
      <c r="M676" s="40"/>
      <c r="N676" s="79"/>
      <c r="O676" s="79"/>
      <c r="P676" s="40"/>
      <c r="Q676" s="40"/>
      <c r="R676" s="79"/>
      <c r="S676" s="66"/>
      <c r="T676" s="79"/>
    </row>
    <row r="677" spans="2:20" x14ac:dyDescent="0.35">
      <c r="B677" s="38"/>
      <c r="C677" s="77"/>
      <c r="D677" s="78"/>
      <c r="E677" s="78"/>
      <c r="F677" s="78"/>
      <c r="G677" s="79"/>
      <c r="H677" s="66"/>
      <c r="I677" s="66"/>
      <c r="J677" s="79"/>
      <c r="K677" s="79"/>
      <c r="L677" s="40"/>
      <c r="M677" s="40"/>
      <c r="N677" s="79"/>
      <c r="O677" s="79"/>
      <c r="P677" s="40"/>
      <c r="Q677" s="40"/>
      <c r="R677" s="79"/>
      <c r="S677" s="66"/>
      <c r="T677" s="79"/>
    </row>
    <row r="678" spans="2:20" x14ac:dyDescent="0.35">
      <c r="B678" s="38"/>
      <c r="C678" s="77"/>
      <c r="D678" s="78"/>
      <c r="E678" s="78"/>
      <c r="F678" s="78"/>
      <c r="G678" s="79"/>
      <c r="H678" s="66"/>
      <c r="I678" s="66"/>
      <c r="J678" s="79"/>
      <c r="K678" s="79"/>
      <c r="L678" s="40"/>
      <c r="M678" s="40"/>
      <c r="N678" s="79"/>
      <c r="O678" s="79"/>
      <c r="P678" s="40"/>
      <c r="Q678" s="40"/>
      <c r="R678" s="79"/>
      <c r="S678" s="66"/>
      <c r="T678" s="79"/>
    </row>
    <row r="679" spans="2:20" x14ac:dyDescent="0.35">
      <c r="B679" s="38"/>
      <c r="C679" s="77"/>
      <c r="D679" s="78"/>
      <c r="E679" s="78"/>
      <c r="F679" s="78"/>
      <c r="G679" s="79"/>
      <c r="H679" s="66"/>
      <c r="I679" s="66"/>
      <c r="J679" s="79"/>
      <c r="K679" s="79"/>
      <c r="L679" s="40"/>
      <c r="M679" s="40"/>
      <c r="N679" s="79"/>
      <c r="O679" s="79"/>
      <c r="P679" s="40"/>
      <c r="Q679" s="40"/>
      <c r="R679" s="79"/>
      <c r="S679" s="66"/>
      <c r="T679" s="79"/>
    </row>
    <row r="680" spans="2:20" x14ac:dyDescent="0.35">
      <c r="B680" s="38"/>
      <c r="C680" s="77"/>
      <c r="D680" s="78"/>
      <c r="E680" s="78"/>
      <c r="F680" s="78"/>
      <c r="G680" s="79"/>
      <c r="H680" s="66"/>
      <c r="I680" s="66"/>
      <c r="J680" s="79"/>
      <c r="K680" s="79"/>
      <c r="L680" s="40"/>
      <c r="M680" s="40"/>
      <c r="N680" s="79"/>
      <c r="O680" s="79"/>
      <c r="P680" s="40"/>
      <c r="Q680" s="40"/>
      <c r="R680" s="79"/>
      <c r="S680" s="66"/>
      <c r="T680" s="79"/>
    </row>
    <row r="681" spans="2:20" x14ac:dyDescent="0.35">
      <c r="B681" s="38"/>
      <c r="C681" s="77"/>
      <c r="D681" s="78"/>
      <c r="E681" s="78"/>
      <c r="F681" s="78"/>
      <c r="G681" s="79"/>
      <c r="H681" s="66"/>
      <c r="I681" s="66"/>
      <c r="J681" s="79"/>
      <c r="K681" s="79"/>
      <c r="L681" s="40"/>
      <c r="M681" s="40"/>
      <c r="N681" s="79"/>
      <c r="O681" s="79"/>
      <c r="P681" s="40"/>
      <c r="Q681" s="40"/>
      <c r="R681" s="79"/>
      <c r="S681" s="66"/>
      <c r="T681" s="79"/>
    </row>
    <row r="682" spans="2:20" x14ac:dyDescent="0.35">
      <c r="B682" s="38"/>
      <c r="C682" s="77"/>
      <c r="D682" s="78"/>
      <c r="E682" s="78"/>
      <c r="F682" s="78"/>
      <c r="G682" s="79"/>
      <c r="H682" s="66"/>
      <c r="I682" s="66"/>
      <c r="J682" s="79"/>
      <c r="K682" s="79"/>
      <c r="L682" s="40"/>
      <c r="M682" s="40"/>
      <c r="N682" s="79"/>
      <c r="O682" s="79"/>
      <c r="P682" s="40"/>
      <c r="Q682" s="40"/>
      <c r="R682" s="79"/>
      <c r="S682" s="66"/>
      <c r="T682" s="79"/>
    </row>
    <row r="683" spans="2:20" x14ac:dyDescent="0.35">
      <c r="B683" s="38"/>
      <c r="C683" s="77"/>
      <c r="D683" s="78"/>
      <c r="E683" s="78"/>
      <c r="F683" s="78"/>
      <c r="G683" s="79"/>
      <c r="H683" s="66"/>
      <c r="I683" s="66"/>
      <c r="J683" s="79"/>
      <c r="K683" s="79"/>
      <c r="L683" s="40"/>
      <c r="M683" s="40"/>
      <c r="N683" s="79"/>
      <c r="O683" s="79"/>
      <c r="P683" s="40"/>
      <c r="Q683" s="40"/>
      <c r="R683" s="79"/>
      <c r="S683" s="66"/>
      <c r="T683" s="79"/>
    </row>
    <row r="684" spans="2:20" x14ac:dyDescent="0.35">
      <c r="B684" s="38"/>
      <c r="C684" s="77"/>
      <c r="D684" s="78"/>
      <c r="E684" s="78"/>
      <c r="F684" s="78"/>
      <c r="G684" s="79"/>
      <c r="H684" s="66"/>
      <c r="I684" s="66"/>
      <c r="J684" s="79"/>
      <c r="K684" s="79"/>
      <c r="L684" s="40"/>
      <c r="M684" s="40"/>
      <c r="N684" s="79"/>
      <c r="O684" s="79"/>
      <c r="P684" s="40"/>
      <c r="Q684" s="40"/>
      <c r="R684" s="79"/>
      <c r="S684" s="66"/>
      <c r="T684" s="79"/>
    </row>
    <row r="685" spans="2:20" x14ac:dyDescent="0.35">
      <c r="B685" s="38"/>
      <c r="C685" s="77"/>
      <c r="D685" s="78"/>
      <c r="E685" s="78"/>
      <c r="F685" s="78"/>
      <c r="G685" s="79"/>
      <c r="H685" s="66"/>
      <c r="I685" s="66"/>
      <c r="J685" s="79"/>
      <c r="K685" s="79"/>
      <c r="L685" s="40"/>
      <c r="M685" s="40"/>
      <c r="N685" s="79"/>
      <c r="O685" s="79"/>
      <c r="P685" s="40"/>
      <c r="Q685" s="40"/>
      <c r="R685" s="79"/>
      <c r="S685" s="66"/>
      <c r="T685" s="79"/>
    </row>
    <row r="686" spans="2:20" x14ac:dyDescent="0.35">
      <c r="B686" s="38"/>
      <c r="C686" s="77"/>
      <c r="D686" s="78"/>
      <c r="E686" s="78"/>
      <c r="F686" s="78"/>
      <c r="G686" s="79"/>
      <c r="H686" s="66"/>
      <c r="I686" s="66"/>
      <c r="J686" s="79"/>
      <c r="K686" s="79"/>
      <c r="L686" s="40"/>
      <c r="M686" s="40"/>
      <c r="N686" s="79"/>
      <c r="O686" s="79"/>
      <c r="P686" s="40"/>
      <c r="Q686" s="40"/>
      <c r="R686" s="79"/>
      <c r="S686" s="66"/>
      <c r="T686" s="79"/>
    </row>
    <row r="687" spans="2:20" x14ac:dyDescent="0.35">
      <c r="B687" s="38"/>
      <c r="C687" s="77"/>
      <c r="D687" s="78"/>
      <c r="E687" s="78"/>
      <c r="F687" s="78"/>
      <c r="G687" s="79"/>
      <c r="H687" s="66"/>
      <c r="I687" s="66"/>
      <c r="J687" s="79"/>
      <c r="K687" s="79"/>
      <c r="L687" s="40"/>
      <c r="M687" s="40"/>
      <c r="N687" s="79"/>
      <c r="O687" s="79"/>
      <c r="P687" s="40"/>
      <c r="Q687" s="40"/>
      <c r="R687" s="79"/>
      <c r="S687" s="66"/>
      <c r="T687" s="79"/>
    </row>
    <row r="688" spans="2:20" x14ac:dyDescent="0.35">
      <c r="B688" s="38"/>
      <c r="C688" s="77"/>
      <c r="D688" s="78"/>
      <c r="E688" s="78"/>
      <c r="F688" s="78"/>
      <c r="G688" s="79"/>
      <c r="H688" s="66"/>
      <c r="I688" s="66"/>
      <c r="J688" s="79"/>
      <c r="K688" s="79"/>
      <c r="L688" s="40"/>
      <c r="M688" s="40"/>
      <c r="N688" s="79"/>
      <c r="O688" s="79"/>
      <c r="P688" s="40"/>
      <c r="Q688" s="40"/>
      <c r="R688" s="79"/>
      <c r="S688" s="66"/>
      <c r="T688" s="79"/>
    </row>
    <row r="689" spans="2:20" x14ac:dyDescent="0.35">
      <c r="B689" s="38"/>
      <c r="C689" s="77"/>
      <c r="D689" s="78"/>
      <c r="E689" s="78"/>
      <c r="F689" s="78"/>
      <c r="G689" s="79"/>
      <c r="H689" s="66"/>
      <c r="I689" s="66"/>
      <c r="J689" s="79"/>
      <c r="K689" s="79"/>
      <c r="L689" s="40"/>
      <c r="M689" s="40"/>
      <c r="N689" s="79"/>
      <c r="O689" s="79"/>
      <c r="P689" s="40"/>
      <c r="Q689" s="40"/>
      <c r="R689" s="79"/>
      <c r="S689" s="66"/>
      <c r="T689" s="79"/>
    </row>
    <row r="690" spans="2:20" x14ac:dyDescent="0.35">
      <c r="B690" s="38"/>
      <c r="C690" s="77"/>
      <c r="D690" s="78"/>
      <c r="E690" s="78"/>
      <c r="F690" s="78"/>
      <c r="G690" s="79"/>
      <c r="H690" s="66"/>
      <c r="I690" s="66"/>
      <c r="J690" s="79"/>
      <c r="K690" s="79"/>
      <c r="L690" s="40"/>
      <c r="M690" s="40"/>
      <c r="N690" s="79"/>
      <c r="O690" s="79"/>
      <c r="P690" s="40"/>
      <c r="Q690" s="40"/>
      <c r="R690" s="79"/>
      <c r="S690" s="66"/>
      <c r="T690" s="79"/>
    </row>
    <row r="691" spans="2:20" x14ac:dyDescent="0.35">
      <c r="B691" s="38"/>
      <c r="C691" s="77"/>
      <c r="D691" s="78"/>
      <c r="E691" s="78"/>
      <c r="F691" s="78"/>
      <c r="G691" s="79"/>
      <c r="H691" s="66"/>
      <c r="I691" s="66"/>
      <c r="J691" s="79"/>
      <c r="K691" s="79"/>
      <c r="L691" s="40"/>
      <c r="M691" s="40"/>
      <c r="N691" s="79"/>
      <c r="O691" s="79"/>
      <c r="P691" s="40"/>
      <c r="Q691" s="40"/>
      <c r="R691" s="79"/>
      <c r="S691" s="66"/>
      <c r="T691" s="79"/>
    </row>
    <row r="692" spans="2:20" x14ac:dyDescent="0.35">
      <c r="B692" s="38"/>
      <c r="C692" s="77"/>
      <c r="D692" s="78"/>
      <c r="E692" s="78"/>
      <c r="F692" s="78"/>
      <c r="G692" s="79"/>
      <c r="H692" s="66"/>
      <c r="I692" s="66"/>
      <c r="J692" s="79"/>
      <c r="K692" s="79"/>
      <c r="L692" s="40"/>
      <c r="M692" s="40"/>
      <c r="N692" s="79"/>
      <c r="O692" s="79"/>
      <c r="P692" s="40"/>
      <c r="Q692" s="40"/>
      <c r="R692" s="79"/>
      <c r="S692" s="66"/>
      <c r="T692" s="79"/>
    </row>
    <row r="693" spans="2:20" x14ac:dyDescent="0.35">
      <c r="B693" s="38"/>
      <c r="C693" s="77"/>
      <c r="D693" s="78"/>
      <c r="E693" s="78"/>
      <c r="F693" s="78"/>
      <c r="G693" s="79"/>
      <c r="H693" s="66"/>
      <c r="I693" s="66"/>
      <c r="J693" s="79"/>
      <c r="K693" s="79"/>
      <c r="L693" s="40"/>
      <c r="M693" s="40"/>
      <c r="N693" s="79"/>
      <c r="O693" s="79"/>
      <c r="P693" s="40"/>
      <c r="Q693" s="40"/>
      <c r="R693" s="79"/>
      <c r="S693" s="66"/>
      <c r="T693" s="79"/>
    </row>
    <row r="694" spans="2:20" x14ac:dyDescent="0.35">
      <c r="B694" s="38"/>
      <c r="C694" s="77"/>
      <c r="D694" s="78"/>
      <c r="E694" s="78"/>
      <c r="F694" s="78"/>
      <c r="G694" s="79"/>
      <c r="H694" s="66"/>
      <c r="I694" s="66"/>
      <c r="J694" s="79"/>
      <c r="K694" s="79"/>
      <c r="L694" s="40"/>
      <c r="M694" s="40"/>
      <c r="N694" s="79"/>
      <c r="O694" s="79"/>
      <c r="P694" s="40"/>
      <c r="Q694" s="40"/>
      <c r="R694" s="79"/>
      <c r="S694" s="66"/>
      <c r="T694" s="79"/>
    </row>
    <row r="695" spans="2:20" x14ac:dyDescent="0.35">
      <c r="B695" s="38"/>
      <c r="C695" s="77"/>
      <c r="D695" s="78"/>
      <c r="E695" s="78"/>
      <c r="F695" s="78"/>
      <c r="G695" s="79"/>
      <c r="H695" s="66"/>
      <c r="I695" s="66"/>
      <c r="J695" s="79"/>
      <c r="K695" s="79"/>
      <c r="L695" s="40"/>
      <c r="M695" s="40"/>
      <c r="N695" s="79"/>
      <c r="O695" s="79"/>
      <c r="P695" s="40"/>
      <c r="Q695" s="40"/>
      <c r="R695" s="79"/>
      <c r="S695" s="66"/>
      <c r="T695" s="79"/>
    </row>
    <row r="696" spans="2:20" x14ac:dyDescent="0.35">
      <c r="B696" s="38"/>
      <c r="C696" s="77"/>
      <c r="D696" s="78"/>
      <c r="E696" s="78"/>
      <c r="F696" s="78"/>
      <c r="G696" s="79"/>
      <c r="H696" s="66"/>
      <c r="I696" s="66"/>
      <c r="J696" s="79"/>
      <c r="K696" s="79"/>
      <c r="L696" s="40"/>
      <c r="M696" s="40"/>
      <c r="N696" s="79"/>
      <c r="O696" s="79"/>
      <c r="P696" s="40"/>
      <c r="Q696" s="40"/>
      <c r="R696" s="79"/>
      <c r="S696" s="66"/>
      <c r="T696" s="79"/>
    </row>
    <row r="697" spans="2:20" x14ac:dyDescent="0.35">
      <c r="B697" s="38"/>
      <c r="C697" s="77"/>
      <c r="D697" s="78"/>
      <c r="E697" s="78"/>
      <c r="F697" s="78"/>
      <c r="G697" s="79"/>
      <c r="H697" s="66"/>
      <c r="I697" s="66"/>
      <c r="J697" s="79"/>
      <c r="K697" s="79"/>
      <c r="L697" s="40"/>
      <c r="M697" s="40"/>
      <c r="N697" s="79"/>
      <c r="O697" s="79"/>
      <c r="P697" s="40"/>
      <c r="Q697" s="40"/>
      <c r="R697" s="79"/>
      <c r="S697" s="66"/>
      <c r="T697" s="79"/>
    </row>
    <row r="698" spans="2:20" x14ac:dyDescent="0.35">
      <c r="B698" s="38"/>
      <c r="C698" s="77"/>
      <c r="D698" s="78"/>
      <c r="E698" s="78"/>
      <c r="F698" s="78"/>
      <c r="G698" s="79"/>
      <c r="H698" s="66"/>
      <c r="I698" s="66"/>
      <c r="J698" s="79"/>
      <c r="K698" s="79"/>
      <c r="L698" s="40"/>
      <c r="M698" s="40"/>
      <c r="N698" s="79"/>
      <c r="O698" s="79"/>
      <c r="P698" s="40"/>
      <c r="Q698" s="40"/>
      <c r="R698" s="79"/>
      <c r="S698" s="66"/>
      <c r="T698" s="79"/>
    </row>
    <row r="699" spans="2:20" x14ac:dyDescent="0.35">
      <c r="B699" s="38"/>
      <c r="C699" s="77"/>
      <c r="D699" s="78"/>
      <c r="E699" s="78"/>
      <c r="F699" s="78"/>
      <c r="G699" s="79"/>
      <c r="H699" s="66"/>
      <c r="I699" s="66"/>
      <c r="J699" s="79"/>
      <c r="K699" s="79"/>
      <c r="L699" s="40"/>
      <c r="M699" s="40"/>
      <c r="N699" s="79"/>
      <c r="O699" s="79"/>
      <c r="P699" s="40"/>
      <c r="Q699" s="40"/>
      <c r="R699" s="79"/>
      <c r="S699" s="66"/>
      <c r="T699" s="79"/>
    </row>
    <row r="700" spans="2:20" x14ac:dyDescent="0.35">
      <c r="B700" s="38"/>
      <c r="C700" s="77"/>
      <c r="D700" s="78"/>
      <c r="E700" s="78"/>
      <c r="F700" s="78"/>
      <c r="G700" s="79"/>
      <c r="H700" s="66"/>
      <c r="I700" s="66"/>
      <c r="J700" s="79"/>
      <c r="K700" s="79"/>
      <c r="L700" s="40"/>
      <c r="M700" s="40"/>
      <c r="N700" s="79"/>
      <c r="O700" s="79"/>
      <c r="P700" s="40"/>
      <c r="Q700" s="40"/>
      <c r="R700" s="79"/>
      <c r="S700" s="66"/>
      <c r="T700" s="79"/>
    </row>
    <row r="701" spans="2:20" x14ac:dyDescent="0.35">
      <c r="B701" s="38"/>
      <c r="C701" s="77"/>
      <c r="D701" s="78"/>
      <c r="E701" s="78"/>
      <c r="F701" s="78"/>
      <c r="G701" s="79"/>
      <c r="H701" s="66"/>
      <c r="I701" s="66"/>
      <c r="J701" s="79"/>
      <c r="K701" s="79"/>
      <c r="L701" s="40"/>
      <c r="M701" s="40"/>
      <c r="N701" s="79"/>
      <c r="O701" s="79"/>
      <c r="P701" s="40"/>
      <c r="Q701" s="40"/>
      <c r="R701" s="79"/>
      <c r="S701" s="66"/>
      <c r="T701" s="79"/>
    </row>
    <row r="702" spans="2:20" x14ac:dyDescent="0.35">
      <c r="B702" s="38"/>
      <c r="C702" s="77"/>
      <c r="D702" s="78"/>
      <c r="E702" s="78"/>
      <c r="F702" s="78"/>
      <c r="G702" s="79"/>
      <c r="H702" s="66"/>
      <c r="I702" s="66"/>
      <c r="J702" s="79"/>
      <c r="K702" s="79"/>
      <c r="L702" s="40"/>
      <c r="M702" s="40"/>
      <c r="N702" s="79"/>
      <c r="O702" s="79"/>
      <c r="P702" s="40"/>
      <c r="Q702" s="40"/>
      <c r="R702" s="79"/>
      <c r="S702" s="66"/>
      <c r="T702" s="79"/>
    </row>
    <row r="703" spans="2:20" x14ac:dyDescent="0.35">
      <c r="B703" s="38"/>
      <c r="C703" s="77"/>
      <c r="D703" s="78"/>
      <c r="E703" s="78"/>
      <c r="F703" s="78"/>
      <c r="G703" s="79"/>
      <c r="H703" s="66"/>
      <c r="I703" s="66"/>
      <c r="J703" s="79"/>
      <c r="K703" s="79"/>
      <c r="L703" s="40"/>
      <c r="M703" s="40"/>
      <c r="N703" s="79"/>
      <c r="O703" s="79"/>
      <c r="P703" s="40"/>
      <c r="Q703" s="40"/>
      <c r="R703" s="79"/>
      <c r="S703" s="66"/>
      <c r="T703" s="79"/>
    </row>
    <row r="704" spans="2:20" x14ac:dyDescent="0.35">
      <c r="B704" s="38"/>
      <c r="C704" s="77"/>
      <c r="D704" s="78"/>
      <c r="E704" s="78"/>
      <c r="F704" s="78"/>
      <c r="G704" s="79"/>
      <c r="H704" s="66"/>
      <c r="I704" s="66"/>
      <c r="J704" s="79"/>
      <c r="K704" s="79"/>
      <c r="L704" s="40"/>
      <c r="M704" s="40"/>
      <c r="N704" s="79"/>
      <c r="O704" s="79"/>
      <c r="P704" s="40"/>
      <c r="Q704" s="40"/>
      <c r="R704" s="79"/>
      <c r="S704" s="66"/>
      <c r="T704" s="79"/>
    </row>
    <row r="705" spans="2:20" x14ac:dyDescent="0.35">
      <c r="B705" s="38"/>
      <c r="C705" s="77"/>
      <c r="D705" s="78"/>
      <c r="E705" s="78"/>
      <c r="F705" s="78"/>
      <c r="G705" s="79"/>
      <c r="H705" s="66"/>
      <c r="I705" s="66"/>
      <c r="J705" s="79"/>
      <c r="K705" s="79"/>
      <c r="L705" s="40"/>
      <c r="M705" s="40"/>
      <c r="N705" s="79"/>
      <c r="O705" s="79"/>
      <c r="P705" s="40"/>
      <c r="Q705" s="40"/>
      <c r="R705" s="79"/>
      <c r="S705" s="66"/>
      <c r="T705" s="79"/>
    </row>
    <row r="706" spans="2:20" x14ac:dyDescent="0.35">
      <c r="B706" s="38"/>
      <c r="C706" s="77"/>
      <c r="D706" s="78"/>
      <c r="E706" s="78"/>
      <c r="F706" s="78"/>
      <c r="G706" s="79"/>
      <c r="H706" s="66"/>
      <c r="I706" s="66"/>
      <c r="J706" s="79"/>
      <c r="K706" s="79"/>
      <c r="L706" s="40"/>
      <c r="M706" s="40"/>
      <c r="N706" s="79"/>
      <c r="O706" s="79"/>
      <c r="P706" s="40"/>
      <c r="Q706" s="40"/>
      <c r="R706" s="79"/>
      <c r="S706" s="66"/>
      <c r="T706" s="79"/>
    </row>
    <row r="707" spans="2:20" x14ac:dyDescent="0.35">
      <c r="B707" s="38"/>
      <c r="C707" s="77"/>
      <c r="D707" s="78"/>
      <c r="E707" s="78"/>
      <c r="F707" s="78"/>
      <c r="G707" s="79"/>
      <c r="H707" s="66"/>
      <c r="I707" s="66"/>
      <c r="J707" s="79"/>
      <c r="K707" s="79"/>
      <c r="L707" s="40"/>
      <c r="M707" s="40"/>
      <c r="N707" s="79"/>
      <c r="O707" s="79"/>
      <c r="P707" s="40"/>
      <c r="Q707" s="40"/>
      <c r="R707" s="79"/>
      <c r="S707" s="66"/>
      <c r="T707" s="79"/>
    </row>
    <row r="708" spans="2:20" x14ac:dyDescent="0.35">
      <c r="B708" s="38"/>
      <c r="C708" s="77"/>
      <c r="D708" s="78"/>
      <c r="E708" s="78"/>
      <c r="F708" s="78"/>
      <c r="G708" s="79"/>
      <c r="H708" s="66"/>
      <c r="I708" s="66"/>
      <c r="J708" s="79"/>
      <c r="K708" s="79"/>
      <c r="L708" s="40"/>
      <c r="M708" s="40"/>
      <c r="N708" s="79"/>
      <c r="O708" s="79"/>
      <c r="P708" s="40"/>
      <c r="Q708" s="40"/>
      <c r="R708" s="79"/>
      <c r="S708" s="66"/>
      <c r="T708" s="79"/>
    </row>
    <row r="709" spans="2:20" x14ac:dyDescent="0.35">
      <c r="B709" s="38"/>
      <c r="C709" s="77"/>
      <c r="D709" s="78"/>
      <c r="E709" s="78"/>
      <c r="F709" s="78"/>
      <c r="G709" s="79"/>
      <c r="H709" s="66"/>
      <c r="I709" s="66"/>
      <c r="J709" s="79"/>
      <c r="K709" s="79"/>
      <c r="L709" s="40"/>
      <c r="M709" s="40"/>
      <c r="N709" s="79"/>
      <c r="O709" s="79"/>
      <c r="P709" s="40"/>
      <c r="Q709" s="40"/>
      <c r="R709" s="79"/>
      <c r="S709" s="66"/>
      <c r="T709" s="79"/>
    </row>
    <row r="710" spans="2:20" x14ac:dyDescent="0.35">
      <c r="B710" s="38"/>
      <c r="C710" s="77"/>
      <c r="D710" s="78"/>
      <c r="E710" s="78"/>
      <c r="F710" s="78"/>
      <c r="G710" s="79"/>
      <c r="H710" s="66"/>
      <c r="I710" s="66"/>
      <c r="J710" s="79"/>
      <c r="K710" s="79"/>
      <c r="L710" s="40"/>
      <c r="M710" s="40"/>
      <c r="N710" s="79"/>
      <c r="O710" s="79"/>
      <c r="P710" s="40"/>
      <c r="Q710" s="40"/>
      <c r="R710" s="79"/>
      <c r="S710" s="66"/>
      <c r="T710" s="79"/>
    </row>
    <row r="711" spans="2:20" x14ac:dyDescent="0.35">
      <c r="B711" s="38"/>
      <c r="C711" s="77"/>
      <c r="D711" s="78"/>
      <c r="E711" s="78"/>
      <c r="F711" s="78"/>
      <c r="G711" s="79"/>
      <c r="H711" s="66"/>
      <c r="I711" s="66"/>
      <c r="J711" s="79"/>
      <c r="K711" s="79"/>
      <c r="L711" s="40"/>
      <c r="M711" s="40"/>
      <c r="N711" s="79"/>
      <c r="O711" s="79"/>
      <c r="P711" s="40"/>
      <c r="Q711" s="40"/>
      <c r="R711" s="79"/>
      <c r="S711" s="66"/>
      <c r="T711" s="79"/>
    </row>
    <row r="712" spans="2:20" x14ac:dyDescent="0.35">
      <c r="B712" s="38"/>
      <c r="C712" s="77"/>
      <c r="D712" s="78"/>
      <c r="E712" s="78"/>
      <c r="F712" s="78"/>
      <c r="G712" s="79"/>
      <c r="H712" s="66"/>
      <c r="I712" s="66"/>
      <c r="J712" s="79"/>
      <c r="K712" s="79"/>
      <c r="L712" s="40"/>
      <c r="M712" s="40"/>
      <c r="N712" s="79"/>
      <c r="O712" s="79"/>
      <c r="P712" s="40"/>
      <c r="Q712" s="40"/>
      <c r="R712" s="79"/>
      <c r="S712" s="66"/>
      <c r="T712" s="79"/>
    </row>
    <row r="713" spans="2:20" x14ac:dyDescent="0.35">
      <c r="B713" s="38"/>
      <c r="C713" s="77"/>
      <c r="D713" s="78"/>
      <c r="E713" s="78"/>
      <c r="F713" s="78"/>
      <c r="G713" s="79"/>
      <c r="H713" s="66"/>
      <c r="I713" s="66"/>
      <c r="J713" s="79"/>
      <c r="K713" s="79"/>
      <c r="L713" s="40"/>
      <c r="M713" s="40"/>
      <c r="N713" s="79"/>
      <c r="O713" s="79"/>
      <c r="P713" s="40"/>
      <c r="Q713" s="40"/>
      <c r="R713" s="79"/>
      <c r="S713" s="66"/>
      <c r="T713" s="79"/>
    </row>
    <row r="714" spans="2:20" x14ac:dyDescent="0.35">
      <c r="B714" s="38"/>
      <c r="C714" s="77"/>
      <c r="D714" s="78"/>
      <c r="E714" s="78"/>
      <c r="F714" s="78"/>
      <c r="G714" s="79"/>
      <c r="H714" s="66"/>
      <c r="I714" s="66"/>
      <c r="J714" s="79"/>
      <c r="K714" s="79"/>
      <c r="L714" s="40"/>
      <c r="M714" s="40"/>
      <c r="N714" s="79"/>
      <c r="O714" s="79"/>
      <c r="P714" s="40"/>
      <c r="Q714" s="40"/>
      <c r="R714" s="79"/>
      <c r="S714" s="66"/>
      <c r="T714" s="79"/>
    </row>
    <row r="715" spans="2:20" x14ac:dyDescent="0.35">
      <c r="B715" s="38"/>
      <c r="C715" s="77"/>
      <c r="D715" s="78"/>
      <c r="E715" s="78"/>
      <c r="F715" s="78"/>
      <c r="G715" s="79"/>
      <c r="H715" s="66"/>
      <c r="I715" s="66"/>
      <c r="J715" s="79"/>
      <c r="K715" s="79"/>
      <c r="L715" s="40"/>
      <c r="M715" s="40"/>
      <c r="N715" s="79"/>
      <c r="O715" s="79"/>
      <c r="P715" s="40"/>
      <c r="Q715" s="40"/>
      <c r="R715" s="79"/>
      <c r="S715" s="66"/>
      <c r="T715" s="79"/>
    </row>
    <row r="716" spans="2:20" x14ac:dyDescent="0.35">
      <c r="B716" s="38"/>
      <c r="C716" s="77"/>
      <c r="D716" s="78"/>
      <c r="E716" s="78"/>
      <c r="F716" s="78"/>
      <c r="G716" s="79"/>
      <c r="H716" s="66"/>
      <c r="I716" s="66"/>
      <c r="J716" s="79"/>
      <c r="K716" s="79"/>
      <c r="L716" s="40"/>
      <c r="M716" s="40"/>
      <c r="N716" s="79"/>
      <c r="O716" s="79"/>
      <c r="P716" s="40"/>
      <c r="Q716" s="40"/>
      <c r="R716" s="79"/>
      <c r="S716" s="66"/>
      <c r="T716" s="79"/>
    </row>
    <row r="717" spans="2:20" x14ac:dyDescent="0.35">
      <c r="B717" s="38"/>
      <c r="C717" s="77"/>
      <c r="D717" s="78"/>
      <c r="E717" s="78"/>
      <c r="F717" s="78"/>
      <c r="G717" s="79"/>
      <c r="H717" s="66"/>
      <c r="I717" s="66"/>
      <c r="J717" s="79"/>
      <c r="K717" s="79"/>
      <c r="L717" s="40"/>
      <c r="M717" s="40"/>
      <c r="N717" s="79"/>
      <c r="O717" s="79"/>
      <c r="P717" s="40"/>
      <c r="Q717" s="40"/>
      <c r="R717" s="79"/>
      <c r="S717" s="66"/>
      <c r="T717" s="79"/>
    </row>
    <row r="718" spans="2:20" x14ac:dyDescent="0.35">
      <c r="B718" s="38"/>
      <c r="C718" s="77"/>
      <c r="D718" s="78"/>
      <c r="E718" s="78"/>
      <c r="F718" s="78"/>
      <c r="G718" s="79"/>
      <c r="H718" s="66"/>
      <c r="I718" s="66"/>
      <c r="J718" s="79"/>
      <c r="K718" s="79"/>
      <c r="L718" s="40"/>
      <c r="M718" s="40"/>
      <c r="N718" s="79"/>
      <c r="O718" s="79"/>
      <c r="P718" s="40"/>
      <c r="Q718" s="40"/>
      <c r="R718" s="79"/>
      <c r="S718" s="66"/>
      <c r="T718" s="79"/>
    </row>
    <row r="719" spans="2:20" x14ac:dyDescent="0.35">
      <c r="B719" s="38"/>
      <c r="C719" s="77"/>
      <c r="D719" s="78"/>
      <c r="E719" s="78"/>
      <c r="F719" s="78"/>
      <c r="G719" s="79"/>
      <c r="H719" s="66"/>
      <c r="I719" s="66"/>
      <c r="J719" s="79"/>
      <c r="K719" s="79"/>
      <c r="L719" s="40"/>
      <c r="M719" s="40"/>
      <c r="N719" s="79"/>
      <c r="O719" s="79"/>
      <c r="P719" s="40"/>
      <c r="Q719" s="40"/>
      <c r="R719" s="79"/>
      <c r="S719" s="66"/>
      <c r="T719" s="79"/>
    </row>
    <row r="720" spans="2:20" x14ac:dyDescent="0.35">
      <c r="B720" s="38"/>
      <c r="C720" s="77"/>
      <c r="D720" s="78"/>
      <c r="E720" s="78"/>
      <c r="F720" s="78"/>
      <c r="G720" s="79"/>
      <c r="H720" s="66"/>
      <c r="I720" s="66"/>
      <c r="J720" s="79"/>
      <c r="K720" s="79"/>
      <c r="L720" s="40"/>
      <c r="M720" s="40"/>
      <c r="N720" s="79"/>
      <c r="O720" s="79"/>
      <c r="P720" s="40"/>
      <c r="Q720" s="40"/>
      <c r="R720" s="79"/>
      <c r="S720" s="66"/>
      <c r="T720" s="79"/>
    </row>
    <row r="721" spans="2:20" x14ac:dyDescent="0.35">
      <c r="B721" s="38"/>
      <c r="C721" s="77"/>
      <c r="D721" s="78"/>
      <c r="E721" s="78"/>
      <c r="F721" s="78"/>
      <c r="G721" s="79"/>
      <c r="H721" s="66"/>
      <c r="I721" s="66"/>
      <c r="J721" s="79"/>
      <c r="K721" s="79"/>
      <c r="L721" s="40"/>
      <c r="M721" s="40"/>
      <c r="N721" s="79"/>
      <c r="O721" s="79"/>
      <c r="P721" s="40"/>
      <c r="Q721" s="40"/>
      <c r="R721" s="79"/>
      <c r="S721" s="66"/>
      <c r="T721" s="79"/>
    </row>
    <row r="722" spans="2:20" x14ac:dyDescent="0.35">
      <c r="B722" s="38"/>
      <c r="C722" s="77"/>
      <c r="D722" s="78"/>
      <c r="E722" s="78"/>
      <c r="F722" s="78"/>
      <c r="G722" s="79"/>
      <c r="H722" s="66"/>
      <c r="I722" s="66"/>
      <c r="J722" s="79"/>
      <c r="K722" s="79"/>
      <c r="L722" s="40"/>
      <c r="M722" s="40"/>
      <c r="N722" s="79"/>
      <c r="O722" s="79"/>
      <c r="P722" s="40"/>
      <c r="Q722" s="40"/>
      <c r="R722" s="79"/>
      <c r="S722" s="66"/>
      <c r="T722" s="79"/>
    </row>
    <row r="723" spans="2:20" x14ac:dyDescent="0.35">
      <c r="B723" s="38"/>
      <c r="C723" s="77"/>
      <c r="D723" s="78"/>
      <c r="E723" s="78"/>
      <c r="F723" s="78"/>
      <c r="G723" s="79"/>
      <c r="H723" s="66"/>
      <c r="I723" s="66"/>
      <c r="J723" s="79"/>
      <c r="K723" s="79"/>
      <c r="L723" s="40"/>
      <c r="M723" s="40"/>
      <c r="N723" s="79"/>
      <c r="O723" s="79"/>
      <c r="P723" s="40"/>
      <c r="Q723" s="40"/>
      <c r="R723" s="79"/>
      <c r="S723" s="66"/>
      <c r="T723" s="79"/>
    </row>
    <row r="724" spans="2:20" x14ac:dyDescent="0.35">
      <c r="B724" s="38"/>
      <c r="C724" s="77"/>
      <c r="D724" s="78"/>
      <c r="E724" s="78"/>
      <c r="F724" s="78"/>
      <c r="G724" s="79"/>
      <c r="H724" s="66"/>
      <c r="I724" s="66"/>
      <c r="J724" s="79"/>
      <c r="K724" s="79"/>
      <c r="L724" s="40"/>
      <c r="M724" s="40"/>
      <c r="N724" s="79"/>
      <c r="O724" s="79"/>
      <c r="P724" s="40"/>
      <c r="Q724" s="40"/>
      <c r="R724" s="79"/>
      <c r="S724" s="66"/>
      <c r="T724" s="79"/>
    </row>
    <row r="725" spans="2:20" x14ac:dyDescent="0.35">
      <c r="B725" s="38"/>
      <c r="C725" s="77"/>
      <c r="D725" s="78"/>
      <c r="E725" s="78"/>
      <c r="F725" s="78"/>
      <c r="G725" s="79"/>
      <c r="H725" s="66"/>
      <c r="I725" s="66"/>
      <c r="J725" s="79"/>
      <c r="K725" s="79"/>
      <c r="L725" s="40"/>
      <c r="M725" s="40"/>
      <c r="N725" s="79"/>
      <c r="O725" s="79"/>
      <c r="P725" s="40"/>
      <c r="Q725" s="40"/>
      <c r="R725" s="79"/>
      <c r="S725" s="66"/>
      <c r="T725" s="79"/>
    </row>
    <row r="726" spans="2:20" x14ac:dyDescent="0.35">
      <c r="B726" s="38"/>
      <c r="C726" s="77"/>
      <c r="D726" s="78"/>
      <c r="E726" s="78"/>
      <c r="F726" s="78"/>
      <c r="G726" s="79"/>
      <c r="H726" s="66"/>
      <c r="I726" s="66"/>
      <c r="J726" s="79"/>
      <c r="K726" s="79"/>
      <c r="L726" s="40"/>
      <c r="M726" s="40"/>
      <c r="N726" s="79"/>
      <c r="O726" s="79"/>
      <c r="P726" s="40"/>
      <c r="Q726" s="40"/>
      <c r="R726" s="79"/>
      <c r="S726" s="66"/>
      <c r="T726" s="79"/>
    </row>
    <row r="727" spans="2:20" x14ac:dyDescent="0.35">
      <c r="B727" s="38"/>
      <c r="C727" s="77"/>
      <c r="D727" s="78"/>
      <c r="E727" s="78"/>
      <c r="F727" s="78"/>
      <c r="G727" s="79"/>
      <c r="H727" s="66"/>
      <c r="I727" s="66"/>
      <c r="J727" s="79"/>
      <c r="K727" s="79"/>
      <c r="L727" s="40"/>
      <c r="M727" s="40"/>
      <c r="N727" s="79"/>
      <c r="O727" s="79"/>
      <c r="P727" s="40"/>
      <c r="Q727" s="40"/>
      <c r="R727" s="79"/>
      <c r="S727" s="66"/>
      <c r="T727" s="79"/>
    </row>
    <row r="728" spans="2:20" x14ac:dyDescent="0.35">
      <c r="B728" s="38"/>
      <c r="C728" s="77"/>
      <c r="D728" s="78"/>
      <c r="E728" s="78"/>
      <c r="F728" s="78"/>
      <c r="G728" s="79"/>
      <c r="H728" s="66"/>
      <c r="I728" s="66"/>
      <c r="J728" s="79"/>
      <c r="K728" s="79"/>
      <c r="L728" s="40"/>
      <c r="M728" s="40"/>
      <c r="N728" s="79"/>
      <c r="O728" s="79"/>
      <c r="P728" s="40"/>
      <c r="Q728" s="40"/>
      <c r="R728" s="79"/>
      <c r="S728" s="66"/>
      <c r="T728" s="79"/>
    </row>
    <row r="729" spans="2:20" x14ac:dyDescent="0.35">
      <c r="B729" s="38"/>
      <c r="C729" s="77"/>
      <c r="D729" s="78"/>
      <c r="E729" s="78"/>
      <c r="F729" s="78"/>
      <c r="G729" s="79"/>
      <c r="H729" s="66"/>
      <c r="I729" s="66"/>
      <c r="J729" s="79"/>
      <c r="K729" s="79"/>
      <c r="L729" s="40"/>
      <c r="M729" s="40"/>
      <c r="N729" s="79"/>
      <c r="O729" s="79"/>
      <c r="P729" s="40"/>
      <c r="Q729" s="40"/>
      <c r="R729" s="79"/>
      <c r="S729" s="66"/>
      <c r="T729" s="79"/>
    </row>
    <row r="730" spans="2:20" x14ac:dyDescent="0.35">
      <c r="B730" s="38"/>
      <c r="C730" s="77"/>
      <c r="D730" s="78"/>
      <c r="E730" s="78"/>
      <c r="F730" s="78"/>
      <c r="G730" s="79"/>
      <c r="H730" s="66"/>
      <c r="I730" s="66"/>
      <c r="J730" s="79"/>
      <c r="K730" s="79"/>
      <c r="L730" s="40"/>
      <c r="M730" s="40"/>
      <c r="N730" s="79"/>
      <c r="O730" s="79"/>
      <c r="P730" s="40"/>
      <c r="Q730" s="40"/>
      <c r="R730" s="79"/>
      <c r="S730" s="66"/>
      <c r="T730" s="79"/>
    </row>
    <row r="731" spans="2:20" x14ac:dyDescent="0.35">
      <c r="B731" s="38"/>
      <c r="C731" s="77"/>
      <c r="D731" s="78"/>
      <c r="E731" s="78"/>
      <c r="F731" s="78"/>
      <c r="G731" s="79"/>
      <c r="H731" s="66"/>
      <c r="I731" s="66"/>
      <c r="J731" s="79"/>
      <c r="K731" s="79"/>
      <c r="L731" s="40"/>
      <c r="M731" s="40"/>
      <c r="N731" s="79"/>
      <c r="O731" s="79"/>
      <c r="P731" s="40"/>
      <c r="Q731" s="40"/>
      <c r="R731" s="79"/>
      <c r="S731" s="66"/>
      <c r="T731" s="79"/>
    </row>
    <row r="732" spans="2:20" x14ac:dyDescent="0.35">
      <c r="B732" s="38"/>
      <c r="C732" s="77"/>
      <c r="D732" s="78"/>
      <c r="E732" s="78"/>
      <c r="F732" s="78"/>
      <c r="G732" s="79"/>
      <c r="H732" s="66"/>
      <c r="I732" s="66"/>
      <c r="J732" s="79"/>
      <c r="K732" s="79"/>
      <c r="L732" s="40"/>
      <c r="M732" s="40"/>
      <c r="N732" s="79"/>
      <c r="O732" s="79"/>
      <c r="P732" s="40"/>
      <c r="Q732" s="40"/>
      <c r="R732" s="79"/>
      <c r="S732" s="66"/>
      <c r="T732" s="79"/>
    </row>
    <row r="733" spans="2:20" x14ac:dyDescent="0.35">
      <c r="B733" s="38"/>
      <c r="C733" s="77"/>
      <c r="D733" s="78"/>
      <c r="E733" s="78"/>
      <c r="F733" s="78"/>
      <c r="G733" s="79"/>
      <c r="H733" s="66"/>
      <c r="I733" s="66"/>
      <c r="J733" s="79"/>
      <c r="K733" s="79"/>
      <c r="L733" s="40"/>
      <c r="M733" s="40"/>
      <c r="N733" s="79"/>
      <c r="O733" s="79"/>
      <c r="P733" s="40"/>
      <c r="Q733" s="40"/>
      <c r="R733" s="79"/>
      <c r="S733" s="66"/>
      <c r="T733" s="79"/>
    </row>
    <row r="734" spans="2:20" x14ac:dyDescent="0.35">
      <c r="B734" s="38"/>
      <c r="C734" s="77"/>
      <c r="D734" s="78"/>
      <c r="E734" s="78"/>
      <c r="F734" s="78"/>
      <c r="G734" s="79"/>
      <c r="H734" s="66"/>
      <c r="I734" s="66"/>
      <c r="J734" s="79"/>
      <c r="K734" s="79"/>
      <c r="L734" s="40"/>
      <c r="M734" s="40"/>
      <c r="N734" s="79"/>
      <c r="O734" s="79"/>
      <c r="P734" s="40"/>
      <c r="Q734" s="40"/>
      <c r="R734" s="79"/>
      <c r="S734" s="66"/>
      <c r="T734" s="79"/>
    </row>
    <row r="735" spans="2:20" x14ac:dyDescent="0.35">
      <c r="B735" s="38"/>
      <c r="C735" s="77"/>
      <c r="D735" s="78"/>
      <c r="E735" s="78"/>
      <c r="F735" s="78"/>
      <c r="G735" s="79"/>
      <c r="H735" s="66"/>
      <c r="I735" s="66"/>
      <c r="J735" s="79"/>
      <c r="K735" s="79"/>
      <c r="L735" s="40"/>
      <c r="M735" s="40"/>
      <c r="N735" s="79"/>
      <c r="O735" s="79"/>
      <c r="P735" s="40"/>
      <c r="Q735" s="40"/>
      <c r="R735" s="79"/>
      <c r="S735" s="66"/>
      <c r="T735" s="79"/>
    </row>
    <row r="736" spans="2:20" x14ac:dyDescent="0.35">
      <c r="B736" s="38"/>
      <c r="C736" s="77"/>
      <c r="D736" s="78"/>
      <c r="E736" s="78"/>
      <c r="F736" s="78"/>
      <c r="G736" s="79"/>
      <c r="H736" s="66"/>
      <c r="I736" s="66"/>
      <c r="J736" s="79"/>
      <c r="K736" s="79"/>
      <c r="L736" s="40"/>
      <c r="M736" s="40"/>
      <c r="N736" s="79"/>
      <c r="O736" s="79"/>
      <c r="P736" s="40"/>
      <c r="Q736" s="40"/>
      <c r="R736" s="79"/>
      <c r="S736" s="66"/>
      <c r="T736" s="79"/>
    </row>
    <row r="737" spans="2:20" x14ac:dyDescent="0.35">
      <c r="B737" s="38"/>
      <c r="C737" s="77"/>
      <c r="D737" s="78"/>
      <c r="E737" s="78"/>
      <c r="F737" s="78"/>
      <c r="G737" s="79"/>
      <c r="H737" s="66"/>
      <c r="I737" s="66"/>
      <c r="J737" s="79"/>
      <c r="K737" s="79"/>
      <c r="L737" s="40"/>
      <c r="M737" s="40"/>
      <c r="N737" s="79"/>
      <c r="O737" s="79"/>
      <c r="P737" s="40"/>
      <c r="Q737" s="40"/>
      <c r="R737" s="79"/>
      <c r="S737" s="66"/>
      <c r="T737" s="79"/>
    </row>
    <row r="738" spans="2:20" x14ac:dyDescent="0.35">
      <c r="B738" s="38"/>
      <c r="C738" s="77"/>
      <c r="D738" s="78"/>
      <c r="E738" s="78"/>
      <c r="F738" s="78"/>
      <c r="G738" s="79"/>
      <c r="H738" s="66"/>
      <c r="I738" s="66"/>
      <c r="J738" s="79"/>
      <c r="K738" s="79"/>
      <c r="L738" s="40"/>
      <c r="M738" s="40"/>
      <c r="N738" s="79"/>
      <c r="O738" s="79"/>
      <c r="P738" s="40"/>
      <c r="Q738" s="40"/>
      <c r="R738" s="79"/>
      <c r="S738" s="66"/>
      <c r="T738" s="79"/>
    </row>
    <row r="739" spans="2:20" x14ac:dyDescent="0.35">
      <c r="B739" s="38"/>
      <c r="C739" s="77"/>
      <c r="D739" s="78"/>
      <c r="E739" s="78"/>
      <c r="F739" s="78"/>
      <c r="G739" s="79"/>
      <c r="H739" s="66"/>
      <c r="I739" s="66"/>
      <c r="J739" s="79"/>
      <c r="K739" s="79"/>
      <c r="L739" s="40"/>
      <c r="M739" s="40"/>
      <c r="N739" s="79"/>
      <c r="O739" s="79"/>
      <c r="P739" s="40"/>
      <c r="Q739" s="40"/>
      <c r="R739" s="79"/>
      <c r="S739" s="66"/>
      <c r="T739" s="79"/>
    </row>
    <row r="740" spans="2:20" x14ac:dyDescent="0.35">
      <c r="B740" s="38"/>
      <c r="C740" s="77"/>
      <c r="D740" s="78"/>
      <c r="E740" s="78"/>
      <c r="F740" s="78"/>
      <c r="G740" s="79"/>
      <c r="H740" s="66"/>
      <c r="I740" s="66"/>
      <c r="J740" s="79"/>
      <c r="K740" s="79"/>
      <c r="L740" s="40"/>
      <c r="M740" s="40"/>
      <c r="N740" s="79"/>
      <c r="O740" s="79"/>
      <c r="P740" s="40"/>
      <c r="Q740" s="40"/>
      <c r="R740" s="79"/>
      <c r="S740" s="66"/>
      <c r="T740" s="79"/>
    </row>
    <row r="741" spans="2:20" x14ac:dyDescent="0.35">
      <c r="B741" s="38"/>
      <c r="C741" s="77"/>
      <c r="D741" s="78"/>
      <c r="E741" s="78"/>
      <c r="F741" s="78"/>
      <c r="G741" s="79"/>
      <c r="H741" s="66"/>
      <c r="I741" s="66"/>
      <c r="J741" s="79"/>
      <c r="K741" s="79"/>
      <c r="L741" s="40"/>
      <c r="M741" s="40"/>
      <c r="N741" s="79"/>
      <c r="O741" s="79"/>
      <c r="P741" s="40"/>
      <c r="Q741" s="40"/>
      <c r="R741" s="79"/>
      <c r="S741" s="66"/>
      <c r="T741" s="79"/>
    </row>
    <row r="742" spans="2:20" x14ac:dyDescent="0.35">
      <c r="B742" s="38"/>
      <c r="C742" s="77"/>
      <c r="D742" s="78"/>
      <c r="E742" s="78"/>
      <c r="F742" s="78"/>
      <c r="G742" s="79"/>
      <c r="H742" s="66"/>
      <c r="I742" s="66"/>
      <c r="J742" s="79"/>
      <c r="K742" s="79"/>
      <c r="L742" s="40"/>
      <c r="M742" s="40"/>
      <c r="N742" s="79"/>
      <c r="O742" s="79"/>
      <c r="P742" s="40"/>
      <c r="Q742" s="40"/>
      <c r="R742" s="79"/>
      <c r="S742" s="66"/>
      <c r="T742" s="79"/>
    </row>
    <row r="743" spans="2:20" x14ac:dyDescent="0.35">
      <c r="B743" s="38"/>
      <c r="C743" s="77"/>
      <c r="D743" s="78"/>
      <c r="E743" s="78"/>
      <c r="F743" s="78"/>
      <c r="G743" s="79"/>
      <c r="H743" s="66"/>
      <c r="I743" s="66"/>
      <c r="J743" s="79"/>
      <c r="K743" s="79"/>
      <c r="L743" s="40"/>
      <c r="M743" s="40"/>
      <c r="N743" s="79"/>
      <c r="O743" s="79"/>
      <c r="P743" s="40"/>
      <c r="Q743" s="40"/>
      <c r="R743" s="79"/>
      <c r="S743" s="66"/>
      <c r="T743" s="79"/>
    </row>
    <row r="744" spans="2:20" x14ac:dyDescent="0.35">
      <c r="B744" s="38"/>
      <c r="C744" s="77"/>
      <c r="D744" s="78"/>
      <c r="E744" s="78"/>
      <c r="F744" s="78"/>
      <c r="G744" s="79"/>
      <c r="H744" s="66"/>
      <c r="I744" s="66"/>
      <c r="J744" s="79"/>
      <c r="K744" s="79"/>
      <c r="L744" s="40"/>
      <c r="M744" s="40"/>
      <c r="N744" s="79"/>
      <c r="O744" s="79"/>
      <c r="P744" s="40"/>
      <c r="Q744" s="40"/>
      <c r="R744" s="79"/>
      <c r="S744" s="66"/>
      <c r="T744" s="79"/>
    </row>
    <row r="745" spans="2:20" x14ac:dyDescent="0.35">
      <c r="B745" s="38"/>
      <c r="C745" s="77"/>
      <c r="D745" s="78"/>
      <c r="E745" s="78"/>
      <c r="F745" s="78"/>
      <c r="G745" s="79"/>
      <c r="H745" s="66"/>
      <c r="I745" s="66"/>
      <c r="J745" s="79"/>
      <c r="K745" s="79"/>
      <c r="L745" s="40"/>
      <c r="M745" s="40"/>
      <c r="N745" s="79"/>
      <c r="O745" s="79"/>
      <c r="P745" s="40"/>
      <c r="Q745" s="40"/>
      <c r="R745" s="79"/>
      <c r="S745" s="66"/>
      <c r="T745" s="79"/>
    </row>
    <row r="746" spans="2:20" x14ac:dyDescent="0.35">
      <c r="B746" s="38"/>
      <c r="C746" s="77"/>
      <c r="D746" s="78"/>
      <c r="E746" s="78"/>
      <c r="F746" s="78"/>
      <c r="G746" s="79"/>
      <c r="H746" s="66"/>
      <c r="I746" s="66"/>
      <c r="J746" s="79"/>
      <c r="K746" s="79"/>
      <c r="L746" s="40"/>
      <c r="M746" s="40"/>
      <c r="N746" s="79"/>
      <c r="O746" s="79"/>
      <c r="P746" s="40"/>
      <c r="Q746" s="40"/>
      <c r="R746" s="79"/>
      <c r="S746" s="66"/>
      <c r="T746" s="79"/>
    </row>
    <row r="747" spans="2:20" x14ac:dyDescent="0.35">
      <c r="B747" s="38"/>
      <c r="C747" s="77"/>
      <c r="D747" s="78"/>
      <c r="E747" s="78"/>
      <c r="F747" s="78"/>
      <c r="G747" s="79"/>
      <c r="H747" s="66"/>
      <c r="I747" s="66"/>
      <c r="J747" s="79"/>
      <c r="K747" s="79"/>
      <c r="L747" s="40"/>
      <c r="M747" s="40"/>
      <c r="N747" s="79"/>
      <c r="O747" s="79"/>
      <c r="P747" s="40"/>
      <c r="Q747" s="40"/>
      <c r="R747" s="79"/>
      <c r="S747" s="66"/>
      <c r="T747" s="79"/>
    </row>
    <row r="748" spans="2:20" x14ac:dyDescent="0.35">
      <c r="B748" s="38"/>
      <c r="C748" s="77"/>
      <c r="D748" s="78"/>
      <c r="E748" s="78"/>
      <c r="F748" s="78"/>
      <c r="G748" s="79"/>
      <c r="H748" s="66"/>
      <c r="I748" s="66"/>
      <c r="J748" s="79"/>
      <c r="K748" s="79"/>
      <c r="L748" s="40"/>
      <c r="M748" s="40"/>
      <c r="N748" s="79"/>
      <c r="O748" s="79"/>
      <c r="P748" s="40"/>
      <c r="Q748" s="40"/>
      <c r="R748" s="79"/>
      <c r="S748" s="66"/>
      <c r="T748" s="79"/>
    </row>
    <row r="749" spans="2:20" x14ac:dyDescent="0.35">
      <c r="B749" s="38"/>
      <c r="C749" s="77"/>
      <c r="D749" s="78"/>
      <c r="E749" s="78"/>
      <c r="F749" s="78"/>
      <c r="G749" s="79"/>
      <c r="H749" s="66"/>
      <c r="I749" s="66"/>
      <c r="J749" s="79"/>
      <c r="K749" s="79"/>
      <c r="L749" s="40"/>
      <c r="M749" s="40"/>
      <c r="N749" s="79"/>
      <c r="O749" s="79"/>
      <c r="P749" s="40"/>
      <c r="Q749" s="40"/>
      <c r="R749" s="79"/>
      <c r="S749" s="66"/>
      <c r="T749" s="79"/>
    </row>
    <row r="750" spans="2:20" x14ac:dyDescent="0.35">
      <c r="B750" s="38"/>
      <c r="C750" s="77"/>
      <c r="D750" s="78"/>
      <c r="E750" s="78"/>
      <c r="F750" s="78"/>
      <c r="G750" s="79"/>
      <c r="H750" s="66"/>
      <c r="I750" s="66"/>
      <c r="J750" s="79"/>
      <c r="K750" s="79"/>
      <c r="L750" s="40"/>
      <c r="M750" s="40"/>
      <c r="N750" s="79"/>
      <c r="O750" s="79"/>
      <c r="P750" s="40"/>
      <c r="Q750" s="40"/>
      <c r="R750" s="79"/>
      <c r="S750" s="66"/>
      <c r="T750" s="79"/>
    </row>
    <row r="751" spans="2:20" x14ac:dyDescent="0.35">
      <c r="B751" s="38"/>
      <c r="C751" s="77"/>
      <c r="D751" s="78"/>
      <c r="E751" s="78"/>
      <c r="F751" s="78"/>
      <c r="G751" s="79"/>
      <c r="H751" s="66"/>
      <c r="I751" s="66"/>
      <c r="J751" s="79"/>
      <c r="K751" s="79"/>
      <c r="L751" s="40"/>
      <c r="M751" s="40"/>
      <c r="N751" s="79"/>
      <c r="O751" s="79"/>
      <c r="P751" s="40"/>
      <c r="Q751" s="40"/>
      <c r="R751" s="79"/>
      <c r="S751" s="66"/>
      <c r="T751" s="79"/>
    </row>
    <row r="752" spans="2:20" x14ac:dyDescent="0.35">
      <c r="B752" s="38"/>
      <c r="C752" s="77"/>
      <c r="D752" s="78"/>
      <c r="E752" s="78"/>
      <c r="F752" s="78"/>
      <c r="G752" s="79"/>
      <c r="H752" s="66"/>
      <c r="I752" s="66"/>
      <c r="J752" s="79"/>
      <c r="K752" s="79"/>
      <c r="L752" s="40"/>
      <c r="M752" s="40"/>
      <c r="N752" s="79"/>
      <c r="O752" s="79"/>
      <c r="P752" s="40"/>
      <c r="Q752" s="40"/>
      <c r="R752" s="79"/>
      <c r="S752" s="66"/>
      <c r="T752" s="79"/>
    </row>
    <row r="753" spans="2:20" x14ac:dyDescent="0.35">
      <c r="B753" s="38"/>
      <c r="C753" s="77"/>
      <c r="D753" s="78"/>
      <c r="E753" s="78"/>
      <c r="F753" s="78"/>
      <c r="G753" s="79"/>
      <c r="H753" s="66"/>
      <c r="I753" s="66"/>
      <c r="J753" s="79"/>
      <c r="K753" s="79"/>
      <c r="L753" s="40"/>
      <c r="M753" s="40"/>
      <c r="N753" s="79"/>
      <c r="O753" s="79"/>
      <c r="P753" s="40"/>
      <c r="Q753" s="40"/>
      <c r="R753" s="79"/>
      <c r="S753" s="66"/>
      <c r="T753" s="79"/>
    </row>
    <row r="754" spans="2:20" x14ac:dyDescent="0.35">
      <c r="B754" s="38"/>
      <c r="C754" s="77"/>
      <c r="D754" s="78"/>
      <c r="E754" s="78"/>
      <c r="F754" s="78"/>
      <c r="G754" s="79"/>
      <c r="H754" s="66"/>
      <c r="I754" s="66"/>
      <c r="J754" s="79"/>
      <c r="K754" s="79"/>
      <c r="L754" s="40"/>
      <c r="M754" s="40"/>
      <c r="N754" s="79"/>
      <c r="O754" s="79"/>
      <c r="P754" s="40"/>
      <c r="Q754" s="40"/>
      <c r="R754" s="79"/>
      <c r="S754" s="66"/>
      <c r="T754" s="79"/>
    </row>
    <row r="755" spans="2:20" x14ac:dyDescent="0.35">
      <c r="B755" s="38"/>
      <c r="C755" s="77"/>
      <c r="D755" s="78"/>
      <c r="E755" s="78"/>
      <c r="F755" s="78"/>
      <c r="G755" s="79"/>
      <c r="H755" s="66"/>
      <c r="I755" s="66"/>
      <c r="J755" s="79"/>
      <c r="K755" s="79"/>
      <c r="L755" s="40"/>
      <c r="M755" s="40"/>
      <c r="N755" s="79"/>
      <c r="O755" s="79"/>
      <c r="P755" s="40"/>
      <c r="Q755" s="40"/>
      <c r="R755" s="79"/>
      <c r="S755" s="66"/>
      <c r="T755" s="79"/>
    </row>
    <row r="756" spans="2:20" x14ac:dyDescent="0.35">
      <c r="B756" s="38"/>
      <c r="C756" s="77"/>
      <c r="D756" s="78"/>
      <c r="E756" s="78"/>
      <c r="F756" s="78"/>
      <c r="G756" s="79"/>
      <c r="H756" s="66"/>
      <c r="I756" s="66"/>
      <c r="J756" s="79"/>
      <c r="K756" s="79"/>
      <c r="L756" s="40"/>
      <c r="M756" s="40"/>
      <c r="N756" s="79"/>
      <c r="O756" s="79"/>
      <c r="P756" s="40"/>
      <c r="Q756" s="40"/>
      <c r="R756" s="79"/>
      <c r="S756" s="66"/>
      <c r="T756" s="79"/>
    </row>
    <row r="757" spans="2:20" x14ac:dyDescent="0.35">
      <c r="B757" s="38"/>
      <c r="C757" s="77"/>
      <c r="D757" s="78"/>
      <c r="E757" s="78"/>
      <c r="F757" s="78"/>
      <c r="G757" s="79"/>
      <c r="H757" s="66"/>
      <c r="I757" s="66"/>
      <c r="J757" s="79"/>
      <c r="K757" s="79"/>
      <c r="L757" s="40"/>
      <c r="M757" s="40"/>
      <c r="N757" s="79"/>
      <c r="O757" s="79"/>
      <c r="P757" s="40"/>
      <c r="Q757" s="40"/>
      <c r="R757" s="79"/>
      <c r="S757" s="66"/>
      <c r="T757" s="79"/>
    </row>
    <row r="758" spans="2:20" x14ac:dyDescent="0.35">
      <c r="B758" s="38"/>
      <c r="C758" s="77"/>
      <c r="D758" s="78"/>
      <c r="E758" s="78"/>
      <c r="F758" s="78"/>
      <c r="G758" s="79"/>
      <c r="H758" s="66"/>
      <c r="I758" s="66"/>
      <c r="J758" s="79"/>
      <c r="K758" s="79"/>
      <c r="L758" s="40"/>
      <c r="M758" s="40"/>
      <c r="N758" s="79"/>
      <c r="O758" s="79"/>
      <c r="P758" s="40"/>
      <c r="Q758" s="40"/>
      <c r="R758" s="79"/>
      <c r="S758" s="66"/>
      <c r="T758" s="79"/>
    </row>
    <row r="759" spans="2:20" x14ac:dyDescent="0.35">
      <c r="B759" s="38"/>
      <c r="C759" s="77"/>
      <c r="D759" s="78"/>
      <c r="E759" s="78"/>
      <c r="F759" s="78"/>
      <c r="G759" s="79"/>
      <c r="H759" s="66"/>
      <c r="I759" s="66"/>
      <c r="J759" s="79"/>
      <c r="K759" s="79"/>
      <c r="L759" s="40"/>
      <c r="M759" s="40"/>
      <c r="N759" s="79"/>
      <c r="O759" s="79"/>
      <c r="P759" s="40"/>
      <c r="Q759" s="40"/>
      <c r="R759" s="79"/>
      <c r="S759" s="66"/>
      <c r="T759" s="79"/>
    </row>
    <row r="760" spans="2:20" x14ac:dyDescent="0.35">
      <c r="B760" s="38"/>
      <c r="C760" s="77"/>
      <c r="D760" s="78"/>
      <c r="E760" s="78"/>
      <c r="F760" s="78"/>
      <c r="G760" s="79"/>
      <c r="H760" s="66"/>
      <c r="I760" s="66"/>
      <c r="J760" s="79"/>
      <c r="K760" s="79"/>
      <c r="L760" s="40"/>
      <c r="M760" s="40"/>
      <c r="N760" s="79"/>
      <c r="O760" s="79"/>
      <c r="P760" s="40"/>
      <c r="Q760" s="40"/>
      <c r="R760" s="79"/>
      <c r="S760" s="66"/>
      <c r="T760" s="79"/>
    </row>
    <row r="761" spans="2:20" x14ac:dyDescent="0.35">
      <c r="B761" s="38"/>
      <c r="C761" s="77"/>
      <c r="D761" s="78"/>
      <c r="E761" s="78"/>
      <c r="F761" s="78"/>
      <c r="G761" s="79"/>
      <c r="H761" s="66"/>
      <c r="I761" s="66"/>
      <c r="J761" s="79"/>
      <c r="K761" s="79"/>
      <c r="L761" s="40"/>
      <c r="M761" s="40"/>
      <c r="N761" s="79"/>
      <c r="O761" s="79"/>
      <c r="P761" s="40"/>
      <c r="Q761" s="40"/>
      <c r="R761" s="79"/>
      <c r="S761" s="66"/>
      <c r="T761" s="79"/>
    </row>
    <row r="762" spans="2:20" x14ac:dyDescent="0.35">
      <c r="B762" s="38"/>
      <c r="C762" s="77"/>
      <c r="D762" s="78"/>
      <c r="E762" s="78"/>
      <c r="F762" s="78"/>
      <c r="G762" s="79"/>
      <c r="H762" s="66"/>
      <c r="I762" s="66"/>
      <c r="J762" s="79"/>
      <c r="K762" s="79"/>
      <c r="L762" s="40"/>
      <c r="M762" s="40"/>
      <c r="N762" s="79"/>
      <c r="O762" s="79"/>
      <c r="P762" s="40"/>
      <c r="Q762" s="40"/>
      <c r="R762" s="79"/>
      <c r="S762" s="66"/>
      <c r="T762" s="79"/>
    </row>
    <row r="763" spans="2:20" x14ac:dyDescent="0.35">
      <c r="B763" s="38"/>
      <c r="C763" s="77"/>
      <c r="D763" s="78"/>
      <c r="E763" s="78"/>
      <c r="F763" s="78"/>
      <c r="G763" s="79"/>
      <c r="H763" s="66"/>
      <c r="I763" s="66"/>
      <c r="J763" s="79"/>
      <c r="K763" s="79"/>
      <c r="L763" s="40"/>
      <c r="M763" s="40"/>
      <c r="N763" s="79"/>
      <c r="O763" s="79"/>
      <c r="P763" s="40"/>
      <c r="Q763" s="40"/>
      <c r="R763" s="79"/>
      <c r="S763" s="66"/>
      <c r="T763" s="79"/>
    </row>
    <row r="764" spans="2:20" x14ac:dyDescent="0.35">
      <c r="B764" s="38"/>
      <c r="C764" s="77"/>
      <c r="D764" s="78"/>
      <c r="E764" s="78"/>
      <c r="F764" s="78"/>
      <c r="G764" s="79"/>
      <c r="H764" s="66"/>
      <c r="I764" s="66"/>
      <c r="J764" s="79"/>
      <c r="K764" s="79"/>
      <c r="L764" s="40"/>
      <c r="M764" s="40"/>
      <c r="N764" s="79"/>
      <c r="O764" s="79"/>
      <c r="P764" s="40"/>
      <c r="Q764" s="40"/>
      <c r="R764" s="79"/>
      <c r="S764" s="66"/>
      <c r="T764" s="79"/>
    </row>
    <row r="765" spans="2:20" x14ac:dyDescent="0.35">
      <c r="B765" s="38"/>
      <c r="C765" s="77"/>
      <c r="D765" s="78"/>
      <c r="E765" s="78"/>
      <c r="F765" s="78"/>
      <c r="G765" s="79"/>
      <c r="H765" s="66"/>
      <c r="I765" s="66"/>
      <c r="J765" s="79"/>
      <c r="K765" s="79"/>
      <c r="L765" s="40"/>
      <c r="M765" s="40"/>
      <c r="N765" s="79"/>
      <c r="O765" s="79"/>
      <c r="P765" s="40"/>
      <c r="Q765" s="40"/>
      <c r="R765" s="79"/>
      <c r="S765" s="66"/>
      <c r="T765" s="79"/>
    </row>
    <row r="766" spans="2:20" x14ac:dyDescent="0.35">
      <c r="B766" s="38"/>
      <c r="C766" s="77"/>
      <c r="D766" s="78"/>
      <c r="E766" s="78"/>
      <c r="F766" s="78"/>
      <c r="G766" s="79"/>
      <c r="H766" s="66"/>
      <c r="I766" s="66"/>
      <c r="J766" s="79"/>
      <c r="K766" s="79"/>
      <c r="L766" s="40"/>
      <c r="M766" s="40"/>
      <c r="N766" s="79"/>
      <c r="O766" s="79"/>
      <c r="P766" s="40"/>
      <c r="Q766" s="40"/>
      <c r="R766" s="79"/>
      <c r="S766" s="66"/>
      <c r="T766" s="79"/>
    </row>
    <row r="767" spans="2:20" x14ac:dyDescent="0.35">
      <c r="B767" s="38"/>
      <c r="C767" s="77"/>
      <c r="D767" s="78"/>
      <c r="E767" s="78"/>
      <c r="F767" s="78"/>
      <c r="G767" s="79"/>
      <c r="H767" s="66"/>
      <c r="I767" s="66"/>
      <c r="J767" s="79"/>
      <c r="K767" s="79"/>
      <c r="L767" s="40"/>
      <c r="M767" s="40"/>
      <c r="N767" s="79"/>
      <c r="O767" s="79"/>
      <c r="P767" s="40"/>
      <c r="Q767" s="40"/>
      <c r="R767" s="79"/>
      <c r="S767" s="66"/>
      <c r="T767" s="79"/>
    </row>
    <row r="768" spans="2:20" x14ac:dyDescent="0.35">
      <c r="B768" s="38"/>
      <c r="C768" s="77"/>
      <c r="D768" s="78"/>
      <c r="E768" s="78"/>
      <c r="F768" s="78"/>
      <c r="G768" s="79"/>
      <c r="H768" s="66"/>
      <c r="I768" s="66"/>
      <c r="J768" s="79"/>
      <c r="K768" s="79"/>
      <c r="L768" s="40"/>
      <c r="M768" s="40"/>
      <c r="N768" s="79"/>
      <c r="O768" s="79"/>
      <c r="P768" s="40"/>
      <c r="Q768" s="40"/>
      <c r="R768" s="79"/>
      <c r="S768" s="66"/>
      <c r="T768" s="79"/>
    </row>
    <row r="769" spans="2:20" x14ac:dyDescent="0.35">
      <c r="B769" s="38"/>
      <c r="C769" s="77"/>
      <c r="D769" s="78"/>
      <c r="E769" s="78"/>
      <c r="F769" s="78"/>
      <c r="G769" s="79"/>
      <c r="H769" s="66"/>
      <c r="I769" s="66"/>
      <c r="J769" s="79"/>
      <c r="K769" s="79"/>
      <c r="L769" s="40"/>
      <c r="M769" s="40"/>
      <c r="N769" s="79"/>
      <c r="O769" s="79"/>
      <c r="P769" s="40"/>
      <c r="Q769" s="40"/>
      <c r="R769" s="79"/>
      <c r="S769" s="66"/>
      <c r="T769" s="79"/>
    </row>
    <row r="770" spans="2:20" x14ac:dyDescent="0.35">
      <c r="B770" s="38"/>
      <c r="C770" s="77"/>
      <c r="D770" s="78"/>
      <c r="E770" s="78"/>
      <c r="F770" s="78"/>
      <c r="G770" s="79"/>
      <c r="H770" s="66"/>
      <c r="I770" s="66"/>
      <c r="J770" s="79"/>
      <c r="K770" s="79"/>
      <c r="L770" s="40"/>
      <c r="M770" s="40"/>
      <c r="N770" s="79"/>
      <c r="O770" s="79"/>
      <c r="P770" s="40"/>
      <c r="Q770" s="40"/>
      <c r="R770" s="79"/>
      <c r="S770" s="66"/>
      <c r="T770" s="79"/>
    </row>
    <row r="771" spans="2:20" x14ac:dyDescent="0.35">
      <c r="B771" s="38"/>
      <c r="C771" s="77"/>
      <c r="D771" s="78"/>
      <c r="E771" s="78"/>
      <c r="F771" s="78"/>
      <c r="G771" s="79"/>
      <c r="H771" s="66"/>
      <c r="I771" s="66"/>
      <c r="J771" s="79"/>
      <c r="K771" s="79"/>
      <c r="L771" s="40"/>
      <c r="M771" s="40"/>
      <c r="N771" s="79"/>
      <c r="O771" s="79"/>
      <c r="P771" s="40"/>
      <c r="Q771" s="40"/>
      <c r="R771" s="79"/>
      <c r="S771" s="66"/>
      <c r="T771" s="79"/>
    </row>
    <row r="772" spans="2:20" x14ac:dyDescent="0.35">
      <c r="B772" s="38"/>
      <c r="C772" s="77"/>
      <c r="D772" s="78"/>
      <c r="E772" s="78"/>
      <c r="F772" s="78"/>
      <c r="G772" s="79"/>
      <c r="H772" s="66"/>
      <c r="I772" s="66"/>
      <c r="J772" s="79"/>
      <c r="K772" s="79"/>
      <c r="L772" s="40"/>
      <c r="M772" s="40"/>
      <c r="N772" s="79"/>
      <c r="O772" s="79"/>
      <c r="P772" s="40"/>
      <c r="Q772" s="40"/>
      <c r="R772" s="79"/>
      <c r="S772" s="66"/>
      <c r="T772" s="79"/>
    </row>
    <row r="773" spans="2:20" x14ac:dyDescent="0.35">
      <c r="B773" s="38"/>
      <c r="C773" s="77"/>
      <c r="D773" s="78"/>
      <c r="E773" s="78"/>
      <c r="F773" s="78"/>
      <c r="G773" s="79"/>
      <c r="H773" s="66"/>
      <c r="I773" s="66"/>
      <c r="J773" s="79"/>
      <c r="K773" s="79"/>
      <c r="L773" s="40"/>
      <c r="M773" s="40"/>
      <c r="N773" s="79"/>
      <c r="O773" s="79"/>
      <c r="P773" s="40"/>
      <c r="Q773" s="40"/>
      <c r="R773" s="79"/>
      <c r="S773" s="66"/>
      <c r="T773" s="79"/>
    </row>
    <row r="774" spans="2:20" x14ac:dyDescent="0.35">
      <c r="B774" s="38"/>
      <c r="C774" s="77"/>
      <c r="D774" s="78"/>
      <c r="E774" s="78"/>
      <c r="F774" s="78"/>
      <c r="G774" s="79"/>
      <c r="H774" s="66"/>
      <c r="I774" s="66"/>
      <c r="J774" s="79"/>
      <c r="K774" s="79"/>
      <c r="L774" s="40"/>
      <c r="M774" s="40"/>
      <c r="N774" s="79"/>
      <c r="O774" s="79"/>
      <c r="P774" s="40"/>
      <c r="Q774" s="40"/>
      <c r="R774" s="79"/>
      <c r="S774" s="66"/>
      <c r="T774" s="79"/>
    </row>
    <row r="775" spans="2:20" x14ac:dyDescent="0.35">
      <c r="B775" s="38"/>
      <c r="C775" s="77"/>
      <c r="D775" s="78"/>
      <c r="E775" s="78"/>
      <c r="F775" s="78"/>
      <c r="G775" s="79"/>
      <c r="H775" s="66"/>
      <c r="I775" s="66"/>
      <c r="J775" s="79"/>
      <c r="K775" s="79"/>
      <c r="L775" s="40"/>
      <c r="M775" s="40"/>
      <c r="N775" s="79"/>
      <c r="O775" s="79"/>
      <c r="P775" s="40"/>
      <c r="Q775" s="40"/>
      <c r="R775" s="79"/>
      <c r="S775" s="66"/>
      <c r="T775" s="79"/>
    </row>
    <row r="776" spans="2:20" x14ac:dyDescent="0.35">
      <c r="B776" s="38"/>
      <c r="C776" s="77"/>
      <c r="D776" s="78"/>
      <c r="E776" s="78"/>
      <c r="F776" s="78"/>
      <c r="G776" s="79"/>
      <c r="H776" s="66"/>
      <c r="I776" s="66"/>
      <c r="J776" s="79"/>
      <c r="K776" s="79"/>
      <c r="L776" s="40"/>
      <c r="M776" s="40"/>
      <c r="N776" s="79"/>
      <c r="O776" s="79"/>
      <c r="P776" s="40"/>
      <c r="Q776" s="40"/>
      <c r="R776" s="79"/>
      <c r="S776" s="66"/>
      <c r="T776" s="79"/>
    </row>
    <row r="777" spans="2:20" x14ac:dyDescent="0.35">
      <c r="B777" s="38"/>
      <c r="C777" s="77"/>
      <c r="D777" s="78"/>
      <c r="E777" s="78"/>
      <c r="F777" s="78"/>
      <c r="G777" s="79"/>
      <c r="H777" s="66"/>
      <c r="I777" s="66"/>
      <c r="J777" s="79"/>
      <c r="K777" s="79"/>
      <c r="L777" s="40"/>
      <c r="M777" s="40"/>
      <c r="N777" s="79"/>
      <c r="O777" s="79"/>
      <c r="P777" s="40"/>
      <c r="Q777" s="40"/>
      <c r="R777" s="79"/>
      <c r="S777" s="66"/>
      <c r="T777" s="79"/>
    </row>
    <row r="778" spans="2:20" x14ac:dyDescent="0.35">
      <c r="B778" s="38"/>
      <c r="C778" s="77"/>
      <c r="D778" s="78"/>
      <c r="E778" s="78"/>
      <c r="F778" s="78"/>
      <c r="G778" s="79"/>
      <c r="H778" s="66"/>
      <c r="I778" s="66"/>
      <c r="J778" s="79"/>
      <c r="K778" s="79"/>
      <c r="L778" s="40"/>
      <c r="M778" s="40"/>
      <c r="N778" s="79"/>
      <c r="O778" s="79"/>
      <c r="P778" s="40"/>
      <c r="Q778" s="40"/>
      <c r="R778" s="79"/>
      <c r="S778" s="66"/>
      <c r="T778" s="79"/>
    </row>
    <row r="779" spans="2:20" x14ac:dyDescent="0.35">
      <c r="B779" s="38"/>
      <c r="C779" s="77"/>
      <c r="D779" s="78"/>
      <c r="E779" s="78"/>
      <c r="F779" s="78"/>
      <c r="G779" s="79"/>
      <c r="H779" s="66"/>
      <c r="I779" s="66"/>
      <c r="J779" s="79"/>
      <c r="K779" s="79"/>
      <c r="L779" s="40"/>
      <c r="M779" s="40"/>
      <c r="N779" s="79"/>
      <c r="O779" s="79"/>
      <c r="P779" s="40"/>
      <c r="Q779" s="40"/>
      <c r="R779" s="79"/>
      <c r="S779" s="66"/>
      <c r="T779" s="79"/>
    </row>
    <row r="780" spans="2:20" x14ac:dyDescent="0.35">
      <c r="B780" s="38"/>
      <c r="C780" s="77"/>
      <c r="D780" s="78"/>
      <c r="E780" s="78"/>
      <c r="F780" s="78"/>
      <c r="G780" s="79"/>
      <c r="H780" s="66"/>
      <c r="I780" s="66"/>
      <c r="J780" s="79"/>
      <c r="K780" s="79"/>
      <c r="L780" s="40"/>
      <c r="M780" s="40"/>
      <c r="N780" s="79"/>
      <c r="O780" s="79"/>
      <c r="P780" s="40"/>
      <c r="Q780" s="40"/>
      <c r="R780" s="79"/>
      <c r="S780" s="66"/>
      <c r="T780" s="79"/>
    </row>
    <row r="781" spans="2:20" x14ac:dyDescent="0.35">
      <c r="B781" s="38"/>
      <c r="C781" s="77"/>
      <c r="D781" s="78"/>
      <c r="E781" s="78"/>
      <c r="F781" s="78"/>
      <c r="G781" s="79"/>
      <c r="H781" s="66"/>
      <c r="I781" s="66"/>
      <c r="J781" s="79"/>
      <c r="K781" s="79"/>
      <c r="L781" s="40"/>
      <c r="M781" s="40"/>
      <c r="N781" s="79"/>
      <c r="O781" s="79"/>
      <c r="P781" s="40"/>
      <c r="Q781" s="40"/>
      <c r="R781" s="79"/>
      <c r="S781" s="66"/>
      <c r="T781" s="79"/>
    </row>
    <row r="782" spans="2:20" x14ac:dyDescent="0.35">
      <c r="B782" s="38"/>
      <c r="C782" s="77"/>
      <c r="D782" s="78"/>
      <c r="E782" s="78"/>
      <c r="F782" s="78"/>
      <c r="G782" s="79"/>
      <c r="H782" s="66"/>
      <c r="I782" s="66"/>
      <c r="J782" s="79"/>
      <c r="K782" s="79"/>
      <c r="L782" s="40"/>
      <c r="M782" s="40"/>
      <c r="N782" s="79"/>
      <c r="O782" s="79"/>
      <c r="P782" s="40"/>
      <c r="Q782" s="40"/>
      <c r="R782" s="79"/>
      <c r="S782" s="66"/>
      <c r="T782" s="79"/>
    </row>
    <row r="783" spans="2:20" x14ac:dyDescent="0.35">
      <c r="B783" s="38"/>
      <c r="C783" s="77"/>
      <c r="D783" s="78"/>
      <c r="E783" s="78"/>
      <c r="F783" s="78"/>
      <c r="G783" s="79"/>
      <c r="H783" s="66"/>
      <c r="I783" s="66"/>
      <c r="J783" s="79"/>
      <c r="K783" s="79"/>
      <c r="L783" s="40"/>
      <c r="M783" s="40"/>
      <c r="N783" s="79"/>
      <c r="O783" s="79"/>
      <c r="P783" s="40"/>
      <c r="Q783" s="40"/>
      <c r="R783" s="79"/>
      <c r="S783" s="66"/>
      <c r="T783" s="79"/>
    </row>
    <row r="784" spans="2:20" x14ac:dyDescent="0.35">
      <c r="B784" s="38"/>
      <c r="C784" s="77"/>
      <c r="D784" s="78"/>
      <c r="E784" s="78"/>
      <c r="F784" s="78"/>
      <c r="G784" s="79"/>
      <c r="H784" s="66"/>
      <c r="I784" s="66"/>
      <c r="J784" s="79"/>
      <c r="K784" s="79"/>
      <c r="L784" s="40"/>
      <c r="M784" s="40"/>
      <c r="N784" s="79"/>
      <c r="O784" s="79"/>
      <c r="P784" s="40"/>
      <c r="Q784" s="40"/>
      <c r="R784" s="79"/>
      <c r="S784" s="66"/>
      <c r="T784" s="79"/>
    </row>
    <row r="785" spans="2:20" x14ac:dyDescent="0.35">
      <c r="B785" s="38"/>
      <c r="C785" s="77"/>
      <c r="D785" s="78"/>
      <c r="E785" s="78"/>
      <c r="F785" s="78"/>
      <c r="G785" s="79"/>
      <c r="H785" s="66"/>
      <c r="I785" s="66"/>
      <c r="J785" s="79"/>
      <c r="K785" s="79"/>
      <c r="L785" s="40"/>
      <c r="M785" s="40"/>
      <c r="N785" s="79"/>
      <c r="O785" s="79"/>
      <c r="P785" s="40"/>
      <c r="Q785" s="40"/>
      <c r="R785" s="79"/>
      <c r="S785" s="66"/>
      <c r="T785" s="79"/>
    </row>
    <row r="786" spans="2:20" x14ac:dyDescent="0.35">
      <c r="B786" s="38"/>
      <c r="C786" s="77"/>
      <c r="D786" s="78"/>
      <c r="E786" s="78"/>
      <c r="F786" s="78"/>
      <c r="G786" s="79"/>
      <c r="H786" s="66"/>
      <c r="I786" s="66"/>
      <c r="J786" s="79"/>
      <c r="K786" s="79"/>
      <c r="L786" s="40"/>
      <c r="M786" s="40"/>
      <c r="N786" s="79"/>
      <c r="O786" s="79"/>
      <c r="P786" s="40"/>
      <c r="Q786" s="40"/>
      <c r="R786" s="79"/>
      <c r="S786" s="66"/>
      <c r="T786" s="79"/>
    </row>
    <row r="787" spans="2:20" x14ac:dyDescent="0.35">
      <c r="B787" s="38"/>
      <c r="C787" s="77"/>
      <c r="D787" s="78"/>
      <c r="E787" s="78"/>
      <c r="F787" s="78"/>
      <c r="G787" s="79"/>
      <c r="H787" s="66"/>
      <c r="I787" s="66"/>
      <c r="J787" s="79"/>
      <c r="K787" s="79"/>
      <c r="L787" s="40"/>
      <c r="M787" s="40"/>
      <c r="N787" s="79"/>
      <c r="O787" s="79"/>
      <c r="P787" s="40"/>
      <c r="Q787" s="40"/>
      <c r="R787" s="79"/>
      <c r="S787" s="66"/>
      <c r="T787" s="79"/>
    </row>
    <row r="788" spans="2:20" x14ac:dyDescent="0.35">
      <c r="B788" s="38"/>
      <c r="C788" s="77"/>
      <c r="D788" s="78"/>
      <c r="E788" s="78"/>
      <c r="F788" s="78"/>
      <c r="G788" s="79"/>
      <c r="H788" s="66"/>
      <c r="I788" s="66"/>
      <c r="J788" s="79"/>
      <c r="K788" s="79"/>
      <c r="L788" s="40"/>
      <c r="M788" s="40"/>
      <c r="N788" s="79"/>
      <c r="O788" s="79"/>
      <c r="P788" s="40"/>
      <c r="Q788" s="40"/>
      <c r="R788" s="79"/>
      <c r="S788" s="66"/>
      <c r="T788" s="79"/>
    </row>
    <row r="789" spans="2:20" x14ac:dyDescent="0.35">
      <c r="B789" s="38"/>
      <c r="C789" s="77"/>
      <c r="D789" s="78"/>
      <c r="E789" s="78"/>
      <c r="F789" s="78"/>
      <c r="G789" s="79"/>
      <c r="H789" s="66"/>
      <c r="I789" s="66"/>
      <c r="J789" s="79"/>
      <c r="K789" s="79"/>
      <c r="L789" s="40"/>
      <c r="M789" s="40"/>
      <c r="N789" s="79"/>
      <c r="O789" s="79"/>
      <c r="P789" s="40"/>
      <c r="Q789" s="40"/>
      <c r="R789" s="79"/>
      <c r="S789" s="66"/>
      <c r="T789" s="79"/>
    </row>
    <row r="790" spans="2:20" x14ac:dyDescent="0.35">
      <c r="B790" s="38"/>
      <c r="C790" s="77"/>
      <c r="D790" s="78"/>
      <c r="E790" s="78"/>
      <c r="F790" s="78"/>
      <c r="G790" s="79"/>
      <c r="H790" s="66"/>
      <c r="I790" s="66"/>
      <c r="J790" s="79"/>
      <c r="K790" s="79"/>
      <c r="L790" s="40"/>
      <c r="M790" s="40"/>
      <c r="N790" s="79"/>
      <c r="O790" s="79"/>
      <c r="P790" s="40"/>
      <c r="Q790" s="40"/>
      <c r="R790" s="79"/>
      <c r="S790" s="66"/>
      <c r="T790" s="79"/>
    </row>
    <row r="791" spans="2:20" x14ac:dyDescent="0.35">
      <c r="B791" s="38"/>
      <c r="C791" s="77"/>
      <c r="D791" s="78"/>
      <c r="E791" s="78"/>
      <c r="F791" s="78"/>
      <c r="G791" s="79"/>
      <c r="H791" s="66"/>
      <c r="I791" s="66"/>
      <c r="J791" s="79"/>
      <c r="K791" s="79"/>
      <c r="L791" s="40"/>
      <c r="M791" s="40"/>
      <c r="N791" s="79"/>
      <c r="O791" s="79"/>
      <c r="P791" s="40"/>
      <c r="Q791" s="40"/>
      <c r="R791" s="79"/>
      <c r="S791" s="66"/>
      <c r="T791" s="79"/>
    </row>
    <row r="792" spans="2:20" x14ac:dyDescent="0.35">
      <c r="B792" s="38"/>
      <c r="C792" s="77"/>
      <c r="D792" s="78"/>
      <c r="E792" s="78"/>
      <c r="F792" s="78"/>
      <c r="G792" s="79"/>
      <c r="H792" s="66"/>
      <c r="I792" s="66"/>
      <c r="J792" s="79"/>
      <c r="K792" s="79"/>
      <c r="L792" s="40"/>
      <c r="M792" s="40"/>
      <c r="N792" s="79"/>
      <c r="O792" s="79"/>
      <c r="P792" s="40"/>
      <c r="Q792" s="40"/>
      <c r="R792" s="79"/>
      <c r="S792" s="66"/>
      <c r="T792" s="79"/>
    </row>
    <row r="793" spans="2:20" x14ac:dyDescent="0.35">
      <c r="B793" s="38"/>
      <c r="C793" s="77"/>
      <c r="D793" s="78"/>
      <c r="E793" s="78"/>
      <c r="F793" s="78"/>
      <c r="G793" s="79"/>
      <c r="H793" s="66"/>
      <c r="I793" s="66"/>
      <c r="J793" s="79"/>
      <c r="K793" s="79"/>
      <c r="L793" s="40"/>
      <c r="M793" s="40"/>
      <c r="N793" s="79"/>
      <c r="O793" s="79"/>
      <c r="P793" s="40"/>
      <c r="Q793" s="40"/>
      <c r="R793" s="79"/>
      <c r="S793" s="66"/>
      <c r="T793" s="79"/>
    </row>
    <row r="794" spans="2:20" x14ac:dyDescent="0.35">
      <c r="B794" s="38"/>
      <c r="C794" s="77"/>
      <c r="D794" s="78"/>
      <c r="E794" s="78"/>
      <c r="F794" s="78"/>
      <c r="G794" s="79"/>
      <c r="H794" s="66"/>
      <c r="I794" s="66"/>
      <c r="J794" s="79"/>
      <c r="K794" s="79"/>
      <c r="L794" s="40"/>
      <c r="M794" s="40"/>
      <c r="N794" s="79"/>
      <c r="O794" s="79"/>
      <c r="P794" s="40"/>
      <c r="Q794" s="40"/>
      <c r="R794" s="79"/>
      <c r="S794" s="66"/>
      <c r="T794" s="79"/>
    </row>
    <row r="795" spans="2:20" x14ac:dyDescent="0.35">
      <c r="B795" s="38"/>
      <c r="C795" s="77"/>
      <c r="D795" s="78"/>
      <c r="E795" s="78"/>
      <c r="F795" s="78"/>
      <c r="G795" s="79"/>
      <c r="H795" s="66"/>
      <c r="I795" s="66"/>
      <c r="J795" s="79"/>
      <c r="K795" s="79"/>
      <c r="L795" s="40"/>
      <c r="M795" s="40"/>
      <c r="N795" s="79"/>
      <c r="O795" s="79"/>
      <c r="P795" s="40"/>
      <c r="Q795" s="40"/>
      <c r="R795" s="79"/>
      <c r="S795" s="66"/>
      <c r="T795" s="79"/>
    </row>
    <row r="796" spans="2:20" x14ac:dyDescent="0.35">
      <c r="B796" s="38"/>
      <c r="C796" s="77"/>
      <c r="D796" s="78"/>
      <c r="E796" s="78"/>
      <c r="F796" s="78"/>
      <c r="G796" s="79"/>
      <c r="H796" s="66"/>
      <c r="I796" s="66"/>
      <c r="J796" s="79"/>
      <c r="K796" s="79"/>
      <c r="L796" s="40"/>
      <c r="M796" s="40"/>
      <c r="N796" s="79"/>
      <c r="O796" s="79"/>
      <c r="P796" s="40"/>
      <c r="Q796" s="40"/>
      <c r="R796" s="79"/>
      <c r="S796" s="66"/>
      <c r="T796" s="79"/>
    </row>
    <row r="797" spans="2:20" x14ac:dyDescent="0.35">
      <c r="B797" s="38"/>
      <c r="C797" s="77"/>
      <c r="D797" s="78"/>
      <c r="E797" s="78"/>
      <c r="F797" s="78"/>
      <c r="G797" s="79"/>
      <c r="H797" s="66"/>
      <c r="I797" s="66"/>
      <c r="J797" s="79"/>
      <c r="K797" s="79"/>
      <c r="L797" s="40"/>
      <c r="M797" s="40"/>
      <c r="N797" s="79"/>
      <c r="O797" s="79"/>
      <c r="P797" s="40"/>
      <c r="Q797" s="40"/>
      <c r="R797" s="79"/>
      <c r="S797" s="66"/>
      <c r="T797" s="79"/>
    </row>
    <row r="798" spans="2:20" x14ac:dyDescent="0.35">
      <c r="B798" s="38"/>
      <c r="C798" s="77"/>
      <c r="D798" s="78"/>
      <c r="E798" s="78"/>
      <c r="F798" s="78"/>
      <c r="G798" s="79"/>
      <c r="H798" s="66"/>
      <c r="I798" s="66"/>
      <c r="J798" s="79"/>
      <c r="K798" s="79"/>
      <c r="L798" s="40"/>
      <c r="M798" s="40"/>
      <c r="N798" s="79"/>
      <c r="O798" s="79"/>
      <c r="P798" s="40"/>
      <c r="Q798" s="40"/>
      <c r="R798" s="79"/>
      <c r="S798" s="66"/>
      <c r="T798" s="79"/>
    </row>
    <row r="799" spans="2:20" x14ac:dyDescent="0.35">
      <c r="B799" s="38"/>
      <c r="C799" s="77"/>
      <c r="D799" s="78"/>
      <c r="E799" s="78"/>
      <c r="F799" s="78"/>
      <c r="G799" s="79"/>
      <c r="H799" s="66"/>
      <c r="I799" s="66"/>
      <c r="J799" s="79"/>
      <c r="K799" s="79"/>
      <c r="L799" s="40"/>
      <c r="M799" s="40"/>
      <c r="N799" s="79"/>
      <c r="O799" s="79"/>
      <c r="P799" s="40"/>
      <c r="Q799" s="40"/>
      <c r="R799" s="79"/>
      <c r="S799" s="66"/>
      <c r="T799" s="79"/>
    </row>
    <row r="800" spans="2:20" x14ac:dyDescent="0.35">
      <c r="B800" s="38"/>
      <c r="C800" s="77"/>
      <c r="D800" s="78"/>
      <c r="E800" s="78"/>
      <c r="F800" s="78"/>
      <c r="G800" s="79"/>
      <c r="H800" s="66"/>
      <c r="I800" s="66"/>
      <c r="J800" s="79"/>
      <c r="K800" s="79"/>
      <c r="L800" s="40"/>
      <c r="M800" s="40"/>
      <c r="N800" s="79"/>
      <c r="O800" s="79"/>
      <c r="P800" s="40"/>
      <c r="Q800" s="40"/>
      <c r="R800" s="79"/>
      <c r="S800" s="66"/>
      <c r="T800" s="79"/>
    </row>
    <row r="801" spans="2:20" x14ac:dyDescent="0.35">
      <c r="B801" s="38"/>
      <c r="C801" s="77"/>
      <c r="D801" s="78"/>
      <c r="E801" s="78"/>
      <c r="F801" s="78"/>
      <c r="G801" s="79"/>
      <c r="H801" s="66"/>
      <c r="I801" s="66"/>
      <c r="J801" s="79"/>
      <c r="K801" s="79"/>
      <c r="L801" s="40"/>
      <c r="M801" s="40"/>
      <c r="N801" s="79"/>
      <c r="O801" s="79"/>
      <c r="P801" s="40"/>
      <c r="Q801" s="40"/>
      <c r="R801" s="79"/>
      <c r="S801" s="66"/>
      <c r="T801" s="79"/>
    </row>
    <row r="802" spans="2:20" x14ac:dyDescent="0.35">
      <c r="B802" s="38"/>
      <c r="C802" s="77"/>
      <c r="D802" s="78"/>
      <c r="E802" s="78"/>
      <c r="F802" s="78"/>
      <c r="G802" s="79"/>
      <c r="H802" s="66"/>
      <c r="I802" s="66"/>
      <c r="J802" s="79"/>
      <c r="K802" s="79"/>
      <c r="L802" s="40"/>
      <c r="M802" s="40"/>
      <c r="N802" s="79"/>
      <c r="O802" s="79"/>
      <c r="P802" s="40"/>
      <c r="Q802" s="40"/>
      <c r="R802" s="79"/>
      <c r="S802" s="66"/>
      <c r="T802" s="79"/>
    </row>
    <row r="803" spans="2:20" x14ac:dyDescent="0.35">
      <c r="B803" s="38"/>
      <c r="C803" s="77"/>
      <c r="D803" s="78"/>
      <c r="E803" s="78"/>
      <c r="F803" s="78"/>
      <c r="G803" s="79"/>
      <c r="H803" s="66"/>
      <c r="I803" s="66"/>
      <c r="J803" s="79"/>
      <c r="K803" s="79"/>
      <c r="L803" s="40"/>
      <c r="M803" s="40"/>
      <c r="N803" s="79"/>
      <c r="O803" s="79"/>
      <c r="P803" s="40"/>
      <c r="Q803" s="40"/>
      <c r="R803" s="79"/>
      <c r="S803" s="66"/>
      <c r="T803" s="79"/>
    </row>
    <row r="804" spans="2:20" x14ac:dyDescent="0.35">
      <c r="B804" s="38"/>
      <c r="C804" s="77"/>
      <c r="D804" s="78"/>
      <c r="E804" s="78"/>
      <c r="F804" s="78"/>
      <c r="G804" s="79"/>
      <c r="H804" s="66"/>
      <c r="I804" s="66"/>
      <c r="J804" s="79"/>
      <c r="K804" s="79"/>
      <c r="L804" s="40"/>
      <c r="M804" s="40"/>
      <c r="N804" s="79"/>
      <c r="O804" s="79"/>
      <c r="P804" s="40"/>
      <c r="Q804" s="40"/>
      <c r="R804" s="79"/>
      <c r="S804" s="66"/>
      <c r="T804" s="79"/>
    </row>
    <row r="805" spans="2:20" x14ac:dyDescent="0.35">
      <c r="B805" s="38"/>
      <c r="C805" s="77"/>
      <c r="D805" s="78"/>
      <c r="E805" s="78"/>
      <c r="F805" s="78"/>
      <c r="G805" s="79"/>
      <c r="H805" s="66"/>
      <c r="I805" s="66"/>
      <c r="J805" s="79"/>
      <c r="K805" s="79"/>
      <c r="L805" s="40"/>
      <c r="M805" s="40"/>
      <c r="N805" s="79"/>
      <c r="O805" s="79"/>
      <c r="P805" s="40"/>
      <c r="Q805" s="40"/>
      <c r="R805" s="79"/>
      <c r="S805" s="66"/>
      <c r="T805" s="79"/>
    </row>
    <row r="806" spans="2:20" x14ac:dyDescent="0.35">
      <c r="B806" s="38"/>
      <c r="C806" s="77"/>
      <c r="D806" s="78"/>
      <c r="E806" s="78"/>
      <c r="F806" s="78"/>
      <c r="G806" s="79"/>
      <c r="H806" s="66"/>
      <c r="I806" s="66"/>
      <c r="J806" s="79"/>
      <c r="K806" s="79"/>
      <c r="L806" s="40"/>
      <c r="M806" s="40"/>
      <c r="N806" s="79"/>
      <c r="O806" s="79"/>
      <c r="P806" s="40"/>
      <c r="Q806" s="40"/>
      <c r="R806" s="79"/>
      <c r="S806" s="66"/>
      <c r="T806" s="79"/>
    </row>
    <row r="807" spans="2:20" x14ac:dyDescent="0.35">
      <c r="B807" s="38"/>
      <c r="C807" s="77"/>
      <c r="D807" s="78"/>
      <c r="E807" s="78"/>
      <c r="F807" s="78"/>
      <c r="G807" s="79"/>
      <c r="H807" s="66"/>
      <c r="I807" s="66"/>
      <c r="J807" s="79"/>
      <c r="K807" s="79"/>
      <c r="L807" s="40"/>
      <c r="M807" s="40"/>
      <c r="N807" s="79"/>
      <c r="O807" s="79"/>
      <c r="P807" s="40"/>
      <c r="Q807" s="40"/>
      <c r="R807" s="79"/>
      <c r="S807" s="66"/>
      <c r="T807" s="79"/>
    </row>
    <row r="808" spans="2:20" x14ac:dyDescent="0.35">
      <c r="B808" s="38"/>
      <c r="C808" s="77"/>
      <c r="D808" s="78"/>
      <c r="E808" s="78"/>
      <c r="F808" s="78"/>
      <c r="G808" s="79"/>
      <c r="H808" s="66"/>
      <c r="I808" s="66"/>
      <c r="J808" s="79"/>
      <c r="K808" s="79"/>
      <c r="L808" s="40"/>
      <c r="M808" s="40"/>
      <c r="N808" s="79"/>
      <c r="O808" s="79"/>
      <c r="P808" s="40"/>
      <c r="Q808" s="40"/>
      <c r="R808" s="79"/>
      <c r="S808" s="66"/>
      <c r="T808" s="79"/>
    </row>
    <row r="809" spans="2:20" x14ac:dyDescent="0.35">
      <c r="B809" s="38"/>
      <c r="C809" s="77"/>
      <c r="D809" s="78"/>
      <c r="E809" s="78"/>
      <c r="F809" s="78"/>
      <c r="G809" s="79"/>
      <c r="H809" s="66"/>
      <c r="I809" s="66"/>
      <c r="J809" s="79"/>
      <c r="K809" s="79"/>
      <c r="L809" s="40"/>
      <c r="M809" s="40"/>
      <c r="N809" s="79"/>
      <c r="O809" s="79"/>
      <c r="P809" s="40"/>
      <c r="Q809" s="40"/>
      <c r="R809" s="79"/>
      <c r="S809" s="66"/>
      <c r="T809" s="79"/>
    </row>
    <row r="810" spans="2:20" x14ac:dyDescent="0.35">
      <c r="B810" s="38"/>
      <c r="C810" s="77"/>
      <c r="D810" s="78"/>
      <c r="E810" s="78"/>
      <c r="F810" s="78"/>
      <c r="G810" s="79"/>
      <c r="H810" s="66"/>
      <c r="I810" s="66"/>
      <c r="J810" s="79"/>
      <c r="K810" s="79"/>
      <c r="L810" s="40"/>
      <c r="M810" s="40"/>
      <c r="N810" s="79"/>
      <c r="O810" s="79"/>
      <c r="P810" s="40"/>
      <c r="Q810" s="40"/>
      <c r="R810" s="79"/>
      <c r="S810" s="66"/>
      <c r="T810" s="79"/>
    </row>
    <row r="811" spans="2:20" x14ac:dyDescent="0.35">
      <c r="B811" s="38"/>
      <c r="C811" s="77"/>
      <c r="D811" s="78"/>
      <c r="E811" s="78"/>
      <c r="F811" s="78"/>
      <c r="G811" s="79"/>
      <c r="H811" s="66"/>
      <c r="I811" s="66"/>
      <c r="J811" s="79"/>
      <c r="K811" s="79"/>
      <c r="L811" s="40"/>
      <c r="M811" s="40"/>
      <c r="N811" s="79"/>
      <c r="O811" s="79"/>
      <c r="P811" s="40"/>
      <c r="Q811" s="40"/>
      <c r="R811" s="79"/>
      <c r="S811" s="66"/>
      <c r="T811" s="79"/>
    </row>
    <row r="812" spans="2:20" x14ac:dyDescent="0.35">
      <c r="B812" s="38"/>
      <c r="C812" s="77"/>
      <c r="D812" s="78"/>
      <c r="E812" s="78"/>
      <c r="F812" s="78"/>
      <c r="G812" s="79"/>
      <c r="H812" s="66"/>
      <c r="I812" s="66"/>
      <c r="J812" s="79"/>
      <c r="K812" s="79"/>
      <c r="L812" s="40"/>
      <c r="M812" s="40"/>
      <c r="N812" s="79"/>
      <c r="O812" s="79"/>
      <c r="P812" s="40"/>
      <c r="Q812" s="40"/>
      <c r="R812" s="79"/>
      <c r="S812" s="66"/>
      <c r="T812" s="79"/>
    </row>
    <row r="813" spans="2:20" x14ac:dyDescent="0.35">
      <c r="B813" s="38"/>
      <c r="C813" s="77"/>
      <c r="D813" s="78"/>
      <c r="E813" s="78"/>
      <c r="F813" s="78"/>
      <c r="G813" s="79"/>
      <c r="H813" s="66"/>
      <c r="I813" s="66"/>
      <c r="J813" s="79"/>
      <c r="K813" s="79"/>
      <c r="L813" s="40"/>
      <c r="M813" s="40"/>
      <c r="N813" s="79"/>
      <c r="O813" s="79"/>
      <c r="P813" s="40"/>
      <c r="Q813" s="40"/>
      <c r="R813" s="79"/>
      <c r="S813" s="66"/>
      <c r="T813" s="79"/>
    </row>
    <row r="814" spans="2:20" x14ac:dyDescent="0.35">
      <c r="B814" s="38"/>
      <c r="C814" s="77"/>
      <c r="D814" s="78"/>
      <c r="E814" s="78"/>
      <c r="F814" s="78"/>
      <c r="G814" s="79"/>
      <c r="H814" s="66"/>
      <c r="I814" s="66"/>
      <c r="J814" s="79"/>
      <c r="K814" s="79"/>
      <c r="L814" s="40"/>
      <c r="M814" s="40"/>
      <c r="N814" s="79"/>
      <c r="O814" s="79"/>
      <c r="P814" s="40"/>
      <c r="Q814" s="40"/>
      <c r="R814" s="79"/>
      <c r="S814" s="66"/>
      <c r="T814" s="79"/>
    </row>
    <row r="815" spans="2:20" x14ac:dyDescent="0.35">
      <c r="B815" s="38"/>
      <c r="C815" s="77"/>
      <c r="D815" s="78"/>
      <c r="E815" s="78"/>
      <c r="F815" s="78"/>
      <c r="G815" s="79"/>
      <c r="H815" s="66"/>
      <c r="I815" s="66"/>
      <c r="J815" s="79"/>
      <c r="K815" s="79"/>
      <c r="L815" s="40"/>
      <c r="M815" s="40"/>
      <c r="N815" s="79"/>
      <c r="O815" s="79"/>
      <c r="P815" s="40"/>
      <c r="Q815" s="40"/>
      <c r="R815" s="79"/>
      <c r="S815" s="66"/>
      <c r="T815" s="79"/>
    </row>
    <row r="816" spans="2:20" x14ac:dyDescent="0.35">
      <c r="B816" s="38"/>
      <c r="C816" s="77"/>
      <c r="D816" s="78"/>
      <c r="E816" s="78"/>
      <c r="F816" s="78"/>
      <c r="G816" s="79"/>
      <c r="H816" s="66"/>
      <c r="I816" s="66"/>
      <c r="J816" s="79"/>
      <c r="K816" s="79"/>
      <c r="L816" s="40"/>
      <c r="M816" s="40"/>
      <c r="N816" s="79"/>
      <c r="O816" s="79"/>
      <c r="P816" s="40"/>
      <c r="Q816" s="40"/>
      <c r="R816" s="79"/>
      <c r="S816" s="66"/>
      <c r="T816" s="79"/>
    </row>
    <row r="817" spans="2:20" x14ac:dyDescent="0.35">
      <c r="B817" s="38"/>
      <c r="C817" s="77"/>
      <c r="D817" s="78"/>
      <c r="E817" s="78"/>
      <c r="F817" s="78"/>
      <c r="G817" s="79"/>
      <c r="H817" s="66"/>
      <c r="I817" s="66"/>
      <c r="J817" s="79"/>
      <c r="K817" s="79"/>
      <c r="L817" s="40"/>
      <c r="M817" s="40"/>
      <c r="N817" s="79"/>
      <c r="O817" s="79"/>
      <c r="P817" s="40"/>
      <c r="Q817" s="40"/>
      <c r="R817" s="79"/>
      <c r="S817" s="66"/>
      <c r="T817" s="79"/>
    </row>
    <row r="818" spans="2:20" x14ac:dyDescent="0.35">
      <c r="B818" s="38"/>
      <c r="C818" s="77"/>
      <c r="D818" s="78"/>
      <c r="E818" s="78"/>
      <c r="F818" s="78"/>
      <c r="G818" s="79"/>
      <c r="H818" s="66"/>
      <c r="I818" s="66"/>
      <c r="J818" s="79"/>
      <c r="K818" s="79"/>
      <c r="L818" s="40"/>
      <c r="M818" s="40"/>
      <c r="N818" s="79"/>
      <c r="O818" s="79"/>
      <c r="P818" s="40"/>
      <c r="Q818" s="40"/>
      <c r="R818" s="79"/>
      <c r="S818" s="66"/>
      <c r="T818" s="79"/>
    </row>
    <row r="819" spans="2:20" x14ac:dyDescent="0.35">
      <c r="B819" s="38"/>
      <c r="C819" s="77"/>
      <c r="D819" s="78"/>
      <c r="E819" s="78"/>
      <c r="F819" s="78"/>
      <c r="G819" s="79"/>
      <c r="H819" s="66"/>
      <c r="I819" s="66"/>
      <c r="J819" s="79"/>
      <c r="K819" s="79"/>
      <c r="L819" s="40"/>
      <c r="M819" s="40"/>
      <c r="N819" s="79"/>
      <c r="O819" s="79"/>
      <c r="P819" s="40"/>
      <c r="Q819" s="40"/>
      <c r="R819" s="79"/>
      <c r="S819" s="66"/>
      <c r="T819" s="79"/>
    </row>
    <row r="820" spans="2:20" x14ac:dyDescent="0.35">
      <c r="B820" s="38"/>
      <c r="C820" s="77"/>
      <c r="D820" s="78"/>
      <c r="E820" s="78"/>
      <c r="F820" s="78"/>
      <c r="G820" s="79"/>
      <c r="H820" s="66"/>
      <c r="I820" s="66"/>
      <c r="J820" s="79"/>
      <c r="K820" s="79"/>
      <c r="L820" s="40"/>
      <c r="M820" s="40"/>
      <c r="N820" s="79"/>
      <c r="O820" s="79"/>
      <c r="P820" s="40"/>
      <c r="Q820" s="40"/>
      <c r="R820" s="79"/>
      <c r="S820" s="66"/>
      <c r="T820" s="79"/>
    </row>
    <row r="821" spans="2:20" x14ac:dyDescent="0.35">
      <c r="B821" s="38"/>
      <c r="C821" s="77"/>
      <c r="D821" s="78"/>
      <c r="E821" s="78"/>
      <c r="F821" s="78"/>
      <c r="G821" s="79"/>
      <c r="H821" s="66"/>
      <c r="I821" s="66"/>
      <c r="J821" s="79"/>
      <c r="K821" s="79"/>
      <c r="L821" s="40"/>
      <c r="M821" s="40"/>
      <c r="N821" s="79"/>
      <c r="O821" s="79"/>
      <c r="P821" s="40"/>
      <c r="Q821" s="40"/>
      <c r="R821" s="79"/>
      <c r="S821" s="66"/>
      <c r="T821" s="79"/>
    </row>
    <row r="822" spans="2:20" x14ac:dyDescent="0.35">
      <c r="B822" s="38"/>
      <c r="C822" s="77"/>
      <c r="D822" s="78"/>
      <c r="E822" s="78"/>
      <c r="F822" s="78"/>
      <c r="G822" s="79"/>
      <c r="H822" s="66"/>
      <c r="I822" s="66"/>
      <c r="J822" s="79"/>
      <c r="K822" s="79"/>
      <c r="L822" s="40"/>
      <c r="M822" s="40"/>
      <c r="N822" s="79"/>
      <c r="O822" s="79"/>
      <c r="P822" s="40"/>
      <c r="Q822" s="40"/>
      <c r="R822" s="79"/>
      <c r="S822" s="66"/>
      <c r="T822" s="79"/>
    </row>
    <row r="823" spans="2:20" x14ac:dyDescent="0.35">
      <c r="B823" s="38"/>
      <c r="C823" s="77"/>
      <c r="D823" s="78"/>
      <c r="E823" s="78"/>
      <c r="F823" s="78"/>
      <c r="G823" s="79"/>
      <c r="H823" s="66"/>
      <c r="I823" s="66"/>
      <c r="J823" s="79"/>
      <c r="K823" s="79"/>
      <c r="L823" s="40"/>
      <c r="M823" s="40"/>
      <c r="N823" s="79"/>
      <c r="O823" s="79"/>
      <c r="P823" s="40"/>
      <c r="Q823" s="40"/>
      <c r="R823" s="79"/>
      <c r="S823" s="66"/>
      <c r="T823" s="79"/>
    </row>
    <row r="824" spans="2:20" x14ac:dyDescent="0.35">
      <c r="B824" s="38"/>
      <c r="C824" s="77"/>
      <c r="D824" s="78"/>
      <c r="E824" s="78"/>
      <c r="F824" s="78"/>
      <c r="G824" s="79"/>
      <c r="H824" s="66"/>
      <c r="I824" s="66"/>
      <c r="J824" s="79"/>
      <c r="K824" s="79"/>
      <c r="L824" s="40"/>
      <c r="M824" s="40"/>
      <c r="N824" s="79"/>
      <c r="O824" s="79"/>
      <c r="P824" s="40"/>
      <c r="Q824" s="40"/>
      <c r="R824" s="79"/>
      <c r="S824" s="66"/>
      <c r="T824" s="79"/>
    </row>
    <row r="825" spans="2:20" x14ac:dyDescent="0.35">
      <c r="B825" s="38"/>
      <c r="C825" s="77"/>
      <c r="D825" s="78"/>
      <c r="E825" s="78"/>
      <c r="F825" s="78"/>
      <c r="G825" s="79"/>
      <c r="H825" s="66"/>
      <c r="I825" s="66"/>
      <c r="J825" s="79"/>
      <c r="K825" s="79"/>
      <c r="L825" s="40"/>
      <c r="M825" s="40"/>
      <c r="N825" s="79"/>
      <c r="O825" s="79"/>
      <c r="P825" s="40"/>
      <c r="Q825" s="40"/>
      <c r="R825" s="79"/>
      <c r="S825" s="66"/>
      <c r="T825" s="79"/>
    </row>
    <row r="826" spans="2:20" x14ac:dyDescent="0.35">
      <c r="B826" s="38"/>
      <c r="C826" s="77"/>
      <c r="D826" s="78"/>
      <c r="E826" s="78"/>
      <c r="F826" s="78"/>
      <c r="G826" s="79"/>
      <c r="H826" s="66"/>
      <c r="I826" s="66"/>
      <c r="J826" s="79"/>
      <c r="K826" s="79"/>
      <c r="L826" s="40"/>
      <c r="M826" s="40"/>
      <c r="N826" s="79"/>
      <c r="O826" s="79"/>
      <c r="P826" s="40"/>
      <c r="Q826" s="40"/>
      <c r="R826" s="79"/>
      <c r="S826" s="66"/>
      <c r="T826" s="79"/>
    </row>
    <row r="827" spans="2:20" x14ac:dyDescent="0.35">
      <c r="B827" s="38"/>
      <c r="C827" s="77"/>
      <c r="D827" s="78"/>
      <c r="E827" s="78"/>
      <c r="F827" s="78"/>
      <c r="G827" s="79"/>
      <c r="H827" s="66"/>
      <c r="I827" s="66"/>
      <c r="J827" s="79"/>
      <c r="K827" s="79"/>
      <c r="L827" s="40"/>
      <c r="M827" s="40"/>
      <c r="N827" s="79"/>
      <c r="O827" s="79"/>
      <c r="P827" s="40"/>
      <c r="Q827" s="40"/>
      <c r="R827" s="79"/>
      <c r="S827" s="66"/>
      <c r="T827" s="79"/>
    </row>
    <row r="828" spans="2:20" x14ac:dyDescent="0.35">
      <c r="B828" s="38"/>
      <c r="C828" s="77"/>
      <c r="D828" s="78"/>
      <c r="E828" s="78"/>
      <c r="F828" s="78"/>
      <c r="G828" s="79"/>
      <c r="H828" s="66"/>
      <c r="I828" s="66"/>
      <c r="J828" s="79"/>
      <c r="K828" s="79"/>
      <c r="L828" s="40"/>
      <c r="M828" s="40"/>
      <c r="N828" s="79"/>
      <c r="O828" s="79"/>
      <c r="P828" s="40"/>
      <c r="Q828" s="40"/>
      <c r="R828" s="79"/>
      <c r="S828" s="66"/>
      <c r="T828" s="79"/>
    </row>
    <row r="829" spans="2:20" x14ac:dyDescent="0.35">
      <c r="B829" s="38"/>
      <c r="C829" s="77"/>
      <c r="D829" s="78"/>
      <c r="E829" s="78"/>
      <c r="F829" s="78"/>
      <c r="G829" s="79"/>
      <c r="H829" s="66"/>
      <c r="I829" s="66"/>
      <c r="J829" s="79"/>
      <c r="K829" s="79"/>
      <c r="L829" s="40"/>
      <c r="M829" s="40"/>
      <c r="N829" s="79"/>
      <c r="O829" s="79"/>
      <c r="P829" s="40"/>
      <c r="Q829" s="40"/>
      <c r="R829" s="79"/>
      <c r="S829" s="66"/>
      <c r="T829" s="79"/>
    </row>
    <row r="830" spans="2:20" x14ac:dyDescent="0.35">
      <c r="B830" s="38"/>
      <c r="C830" s="77"/>
      <c r="D830" s="78"/>
      <c r="E830" s="78"/>
      <c r="F830" s="78"/>
      <c r="G830" s="79"/>
      <c r="H830" s="66"/>
      <c r="I830" s="66"/>
      <c r="J830" s="79"/>
      <c r="K830" s="79"/>
      <c r="L830" s="40"/>
      <c r="M830" s="40"/>
      <c r="N830" s="79"/>
      <c r="O830" s="79"/>
      <c r="P830" s="40"/>
      <c r="Q830" s="40"/>
      <c r="R830" s="79"/>
      <c r="S830" s="66"/>
      <c r="T830" s="79"/>
    </row>
    <row r="831" spans="2:20" x14ac:dyDescent="0.35">
      <c r="B831" s="38"/>
      <c r="C831" s="77"/>
      <c r="D831" s="78"/>
      <c r="E831" s="78"/>
      <c r="F831" s="78"/>
      <c r="G831" s="79"/>
      <c r="H831" s="66"/>
      <c r="I831" s="66"/>
      <c r="J831" s="79"/>
      <c r="K831" s="79"/>
      <c r="L831" s="40"/>
      <c r="M831" s="40"/>
      <c r="N831" s="79"/>
      <c r="O831" s="79"/>
      <c r="P831" s="40"/>
      <c r="Q831" s="40"/>
      <c r="R831" s="79"/>
      <c r="S831" s="66"/>
      <c r="T831" s="79"/>
    </row>
    <row r="832" spans="2:20" x14ac:dyDescent="0.35">
      <c r="B832" s="38"/>
      <c r="C832" s="77"/>
      <c r="D832" s="78"/>
      <c r="E832" s="78"/>
      <c r="F832" s="78"/>
      <c r="G832" s="79"/>
      <c r="H832" s="66"/>
      <c r="I832" s="66"/>
      <c r="J832" s="79"/>
      <c r="K832" s="79"/>
      <c r="L832" s="40"/>
      <c r="M832" s="40"/>
      <c r="N832" s="79"/>
      <c r="O832" s="79"/>
      <c r="P832" s="40"/>
      <c r="Q832" s="40"/>
      <c r="R832" s="79"/>
      <c r="S832" s="66"/>
      <c r="T832" s="79"/>
    </row>
    <row r="833" spans="2:20" x14ac:dyDescent="0.35">
      <c r="B833" s="38"/>
      <c r="C833" s="77"/>
      <c r="D833" s="78"/>
      <c r="E833" s="78"/>
      <c r="F833" s="78"/>
      <c r="G833" s="79"/>
      <c r="H833" s="66"/>
      <c r="I833" s="66"/>
      <c r="J833" s="79"/>
      <c r="K833" s="79"/>
      <c r="L833" s="40"/>
      <c r="M833" s="40"/>
      <c r="N833" s="79"/>
      <c r="O833" s="79"/>
      <c r="P833" s="40"/>
      <c r="Q833" s="40"/>
      <c r="R833" s="79"/>
      <c r="S833" s="66"/>
      <c r="T833" s="79"/>
    </row>
    <row r="834" spans="2:20" x14ac:dyDescent="0.35">
      <c r="B834" s="38"/>
      <c r="C834" s="77"/>
      <c r="D834" s="78"/>
      <c r="E834" s="78"/>
      <c r="F834" s="78"/>
      <c r="G834" s="79"/>
      <c r="H834" s="66"/>
      <c r="I834" s="66"/>
      <c r="J834" s="79"/>
      <c r="K834" s="79"/>
      <c r="L834" s="40"/>
      <c r="M834" s="40"/>
      <c r="N834" s="79"/>
      <c r="O834" s="79"/>
      <c r="P834" s="40"/>
      <c r="Q834" s="40"/>
      <c r="R834" s="79"/>
      <c r="S834" s="66"/>
      <c r="T834" s="79"/>
    </row>
    <row r="835" spans="2:20" x14ac:dyDescent="0.35">
      <c r="B835" s="38"/>
      <c r="C835" s="77"/>
      <c r="D835" s="78"/>
      <c r="E835" s="78"/>
      <c r="F835" s="78"/>
      <c r="G835" s="79"/>
      <c r="H835" s="66"/>
      <c r="I835" s="66"/>
      <c r="J835" s="79"/>
      <c r="K835" s="79"/>
      <c r="L835" s="40"/>
      <c r="M835" s="40"/>
      <c r="N835" s="79"/>
      <c r="O835" s="79"/>
      <c r="P835" s="40"/>
      <c r="Q835" s="40"/>
      <c r="R835" s="79"/>
      <c r="S835" s="66"/>
      <c r="T835" s="79"/>
    </row>
    <row r="836" spans="2:20" x14ac:dyDescent="0.35">
      <c r="B836" s="38"/>
      <c r="C836" s="77"/>
      <c r="D836" s="78"/>
      <c r="E836" s="78"/>
      <c r="F836" s="78"/>
      <c r="G836" s="79"/>
      <c r="H836" s="66"/>
      <c r="I836" s="66"/>
      <c r="J836" s="79"/>
      <c r="K836" s="79"/>
      <c r="L836" s="40"/>
      <c r="M836" s="40"/>
      <c r="N836" s="79"/>
      <c r="O836" s="79"/>
      <c r="P836" s="40"/>
      <c r="Q836" s="40"/>
      <c r="R836" s="79"/>
      <c r="S836" s="66"/>
      <c r="T836" s="79"/>
    </row>
    <row r="837" spans="2:20" x14ac:dyDescent="0.35">
      <c r="B837" s="38"/>
      <c r="C837" s="77"/>
      <c r="D837" s="78"/>
      <c r="E837" s="78"/>
      <c r="F837" s="78"/>
      <c r="G837" s="79"/>
      <c r="H837" s="66"/>
      <c r="I837" s="66"/>
      <c r="J837" s="79"/>
      <c r="K837" s="79"/>
      <c r="L837" s="40"/>
      <c r="M837" s="40"/>
      <c r="N837" s="79"/>
      <c r="O837" s="79"/>
      <c r="P837" s="40"/>
      <c r="Q837" s="40"/>
      <c r="R837" s="79"/>
      <c r="S837" s="66"/>
      <c r="T837" s="79"/>
    </row>
    <row r="838" spans="2:20" x14ac:dyDescent="0.35">
      <c r="B838" s="38"/>
      <c r="C838" s="77"/>
      <c r="D838" s="78"/>
      <c r="E838" s="78"/>
      <c r="F838" s="78"/>
      <c r="G838" s="79"/>
      <c r="H838" s="66"/>
      <c r="I838" s="66"/>
      <c r="J838" s="79"/>
      <c r="K838" s="79"/>
      <c r="L838" s="40"/>
      <c r="M838" s="40"/>
      <c r="N838" s="79"/>
      <c r="O838" s="79"/>
      <c r="P838" s="40"/>
      <c r="Q838" s="40"/>
      <c r="R838" s="79"/>
      <c r="S838" s="66"/>
      <c r="T838" s="79"/>
    </row>
    <row r="839" spans="2:20" x14ac:dyDescent="0.35">
      <c r="B839" s="38"/>
      <c r="C839" s="77"/>
      <c r="D839" s="78"/>
      <c r="E839" s="78"/>
      <c r="F839" s="78"/>
      <c r="G839" s="79"/>
      <c r="H839" s="66"/>
      <c r="I839" s="66"/>
      <c r="J839" s="79"/>
      <c r="K839" s="79"/>
      <c r="L839" s="40"/>
      <c r="M839" s="40"/>
      <c r="N839" s="79"/>
      <c r="O839" s="79"/>
      <c r="P839" s="40"/>
      <c r="Q839" s="40"/>
      <c r="R839" s="79"/>
      <c r="S839" s="66"/>
      <c r="T839" s="79"/>
    </row>
    <row r="840" spans="2:20" x14ac:dyDescent="0.35">
      <c r="B840" s="38"/>
      <c r="C840" s="77"/>
      <c r="D840" s="78"/>
      <c r="E840" s="78"/>
      <c r="F840" s="78"/>
      <c r="G840" s="79"/>
      <c r="H840" s="66"/>
      <c r="I840" s="66"/>
      <c r="J840" s="79"/>
      <c r="K840" s="79"/>
      <c r="L840" s="40"/>
      <c r="M840" s="40"/>
      <c r="N840" s="79"/>
      <c r="O840" s="79"/>
      <c r="P840" s="40"/>
      <c r="Q840" s="40"/>
      <c r="R840" s="79"/>
      <c r="S840" s="66"/>
      <c r="T840" s="79"/>
    </row>
    <row r="841" spans="2:20" x14ac:dyDescent="0.35">
      <c r="B841" s="38"/>
      <c r="C841" s="77"/>
      <c r="D841" s="78"/>
      <c r="E841" s="78"/>
      <c r="F841" s="78"/>
      <c r="G841" s="79"/>
      <c r="H841" s="66"/>
      <c r="I841" s="66"/>
      <c r="J841" s="79"/>
      <c r="K841" s="79"/>
      <c r="L841" s="40"/>
      <c r="M841" s="40"/>
      <c r="N841" s="79"/>
      <c r="O841" s="79"/>
      <c r="P841" s="40"/>
      <c r="Q841" s="40"/>
      <c r="R841" s="79"/>
      <c r="S841" s="66"/>
      <c r="T841" s="79"/>
    </row>
    <row r="842" spans="2:20" x14ac:dyDescent="0.35">
      <c r="B842" s="38"/>
      <c r="C842" s="77"/>
      <c r="D842" s="78"/>
      <c r="E842" s="78"/>
      <c r="F842" s="78"/>
      <c r="G842" s="79"/>
      <c r="H842" s="66"/>
      <c r="I842" s="66"/>
      <c r="J842" s="79"/>
      <c r="K842" s="79"/>
      <c r="L842" s="40"/>
      <c r="M842" s="40"/>
      <c r="N842" s="79"/>
      <c r="O842" s="79"/>
      <c r="P842" s="40"/>
      <c r="Q842" s="40"/>
      <c r="R842" s="79"/>
      <c r="S842" s="66"/>
      <c r="T842" s="79"/>
    </row>
    <row r="843" spans="2:20" x14ac:dyDescent="0.35">
      <c r="B843" s="38"/>
      <c r="C843" s="77"/>
      <c r="D843" s="78"/>
      <c r="E843" s="78"/>
      <c r="F843" s="78"/>
      <c r="G843" s="79"/>
      <c r="H843" s="66"/>
      <c r="I843" s="66"/>
      <c r="J843" s="79"/>
      <c r="K843" s="79"/>
      <c r="L843" s="40"/>
      <c r="M843" s="40"/>
      <c r="N843" s="79"/>
      <c r="O843" s="79"/>
      <c r="P843" s="40"/>
      <c r="Q843" s="40"/>
      <c r="R843" s="79"/>
      <c r="S843" s="66"/>
      <c r="T843" s="79"/>
    </row>
    <row r="844" spans="2:20" x14ac:dyDescent="0.35">
      <c r="B844" s="38"/>
      <c r="C844" s="77"/>
      <c r="D844" s="78"/>
      <c r="E844" s="78"/>
      <c r="F844" s="78"/>
      <c r="G844" s="79"/>
      <c r="H844" s="66"/>
      <c r="I844" s="66"/>
      <c r="J844" s="79"/>
      <c r="K844" s="79"/>
      <c r="L844" s="40"/>
      <c r="M844" s="40"/>
      <c r="N844" s="79"/>
      <c r="O844" s="79"/>
      <c r="P844" s="40"/>
      <c r="Q844" s="40"/>
      <c r="R844" s="79"/>
      <c r="S844" s="66"/>
      <c r="T844" s="79"/>
    </row>
    <row r="845" spans="2:20" x14ac:dyDescent="0.35">
      <c r="B845" s="38"/>
      <c r="C845" s="77"/>
      <c r="D845" s="78"/>
      <c r="E845" s="78"/>
      <c r="F845" s="78"/>
      <c r="G845" s="79"/>
      <c r="H845" s="66"/>
      <c r="I845" s="66"/>
      <c r="J845" s="79"/>
      <c r="K845" s="79"/>
      <c r="L845" s="40"/>
      <c r="M845" s="40"/>
      <c r="N845" s="79"/>
      <c r="O845" s="79"/>
      <c r="P845" s="40"/>
      <c r="Q845" s="40"/>
      <c r="R845" s="79"/>
      <c r="S845" s="66"/>
      <c r="T845" s="79"/>
    </row>
    <row r="846" spans="2:20" x14ac:dyDescent="0.35">
      <c r="B846" s="38"/>
      <c r="C846" s="77"/>
      <c r="D846" s="78"/>
      <c r="E846" s="78"/>
      <c r="F846" s="78"/>
      <c r="G846" s="79"/>
      <c r="H846" s="66"/>
      <c r="I846" s="66"/>
      <c r="J846" s="79"/>
      <c r="K846" s="79"/>
      <c r="L846" s="40"/>
      <c r="M846" s="40"/>
      <c r="N846" s="79"/>
      <c r="O846" s="79"/>
      <c r="P846" s="40"/>
      <c r="Q846" s="40"/>
      <c r="R846" s="79"/>
      <c r="S846" s="66"/>
      <c r="T846" s="79"/>
    </row>
    <row r="847" spans="2:20" x14ac:dyDescent="0.35">
      <c r="B847" s="38"/>
      <c r="C847" s="77"/>
      <c r="D847" s="78"/>
      <c r="E847" s="78"/>
      <c r="F847" s="78"/>
      <c r="G847" s="79"/>
      <c r="H847" s="66"/>
      <c r="I847" s="66"/>
      <c r="J847" s="79"/>
      <c r="K847" s="79"/>
      <c r="L847" s="40"/>
      <c r="M847" s="40"/>
      <c r="N847" s="79"/>
      <c r="O847" s="79"/>
      <c r="P847" s="40"/>
      <c r="Q847" s="40"/>
      <c r="R847" s="79"/>
      <c r="S847" s="66"/>
      <c r="T847" s="79"/>
    </row>
    <row r="848" spans="2:20" x14ac:dyDescent="0.35">
      <c r="B848" s="38"/>
      <c r="C848" s="77"/>
      <c r="D848" s="78"/>
      <c r="E848" s="78"/>
      <c r="F848" s="78"/>
      <c r="G848" s="79"/>
      <c r="H848" s="66"/>
      <c r="I848" s="66"/>
      <c r="J848" s="79"/>
      <c r="K848" s="79"/>
      <c r="L848" s="40"/>
      <c r="M848" s="40"/>
      <c r="N848" s="79"/>
      <c r="O848" s="79"/>
      <c r="P848" s="40"/>
      <c r="Q848" s="40"/>
      <c r="R848" s="79"/>
      <c r="S848" s="66"/>
      <c r="T848" s="79"/>
    </row>
    <row r="849" spans="2:20" x14ac:dyDescent="0.35">
      <c r="B849" s="38"/>
      <c r="C849" s="77"/>
      <c r="D849" s="78"/>
      <c r="E849" s="78"/>
      <c r="F849" s="78"/>
      <c r="G849" s="79"/>
      <c r="H849" s="66"/>
      <c r="I849" s="66"/>
      <c r="J849" s="79"/>
      <c r="K849" s="79"/>
      <c r="L849" s="40"/>
      <c r="M849" s="40"/>
      <c r="N849" s="79"/>
      <c r="O849" s="79"/>
      <c r="P849" s="40"/>
      <c r="Q849" s="40"/>
      <c r="R849" s="79"/>
      <c r="S849" s="66"/>
      <c r="T849" s="79"/>
    </row>
    <row r="850" spans="2:20" x14ac:dyDescent="0.35">
      <c r="B850" s="38"/>
      <c r="C850" s="77"/>
      <c r="D850" s="78"/>
      <c r="E850" s="78"/>
      <c r="F850" s="78"/>
      <c r="G850" s="79"/>
      <c r="H850" s="66"/>
      <c r="I850" s="66"/>
      <c r="J850" s="79"/>
      <c r="K850" s="79"/>
      <c r="L850" s="40"/>
      <c r="M850" s="40"/>
      <c r="N850" s="79"/>
      <c r="O850" s="79"/>
      <c r="P850" s="40"/>
      <c r="Q850" s="40"/>
      <c r="R850" s="79"/>
      <c r="S850" s="66"/>
      <c r="T850" s="79"/>
    </row>
    <row r="851" spans="2:20" x14ac:dyDescent="0.35">
      <c r="B851" s="38"/>
      <c r="C851" s="77"/>
      <c r="D851" s="78"/>
      <c r="E851" s="78"/>
      <c r="F851" s="78"/>
      <c r="G851" s="79"/>
      <c r="H851" s="66"/>
      <c r="I851" s="66"/>
      <c r="J851" s="79"/>
      <c r="K851" s="79"/>
      <c r="L851" s="40"/>
      <c r="M851" s="40"/>
      <c r="N851" s="79"/>
      <c r="O851" s="79"/>
      <c r="P851" s="40"/>
      <c r="Q851" s="40"/>
      <c r="R851" s="79"/>
      <c r="S851" s="66"/>
      <c r="T851" s="79"/>
    </row>
    <row r="852" spans="2:20" x14ac:dyDescent="0.35">
      <c r="B852" s="38"/>
      <c r="C852" s="77"/>
      <c r="D852" s="78"/>
      <c r="E852" s="78"/>
      <c r="F852" s="78"/>
      <c r="G852" s="79"/>
      <c r="H852" s="66"/>
      <c r="I852" s="66"/>
      <c r="J852" s="79"/>
      <c r="K852" s="79"/>
      <c r="L852" s="40"/>
      <c r="M852" s="40"/>
      <c r="N852" s="79"/>
      <c r="O852" s="79"/>
      <c r="P852" s="40"/>
      <c r="Q852" s="40"/>
      <c r="R852" s="79"/>
      <c r="S852" s="66"/>
      <c r="T852" s="79"/>
    </row>
    <row r="853" spans="2:20" x14ac:dyDescent="0.35">
      <c r="B853" s="38"/>
      <c r="C853" s="77"/>
      <c r="D853" s="78"/>
      <c r="E853" s="78"/>
      <c r="F853" s="78"/>
      <c r="G853" s="79"/>
      <c r="H853" s="66"/>
      <c r="I853" s="66"/>
      <c r="J853" s="79"/>
      <c r="K853" s="79"/>
      <c r="L853" s="40"/>
      <c r="M853" s="40"/>
      <c r="N853" s="79"/>
      <c r="O853" s="79"/>
      <c r="P853" s="40"/>
      <c r="Q853" s="40"/>
      <c r="R853" s="79"/>
      <c r="S853" s="66"/>
      <c r="T853" s="79"/>
    </row>
    <row r="854" spans="2:20" x14ac:dyDescent="0.35">
      <c r="B854" s="38"/>
      <c r="C854" s="77"/>
      <c r="D854" s="78"/>
      <c r="E854" s="78"/>
      <c r="F854" s="78"/>
      <c r="G854" s="79"/>
      <c r="H854" s="66"/>
      <c r="I854" s="66"/>
      <c r="J854" s="79"/>
      <c r="K854" s="79"/>
      <c r="L854" s="40"/>
      <c r="M854" s="40"/>
      <c r="N854" s="79"/>
      <c r="O854" s="79"/>
      <c r="P854" s="40"/>
      <c r="Q854" s="40"/>
      <c r="R854" s="79"/>
      <c r="S854" s="66"/>
      <c r="T854" s="79"/>
    </row>
    <row r="855" spans="2:20" x14ac:dyDescent="0.35">
      <c r="B855" s="38"/>
      <c r="C855" s="77"/>
      <c r="D855" s="78"/>
      <c r="E855" s="78"/>
      <c r="F855" s="78"/>
      <c r="G855" s="79"/>
      <c r="H855" s="66"/>
      <c r="I855" s="66"/>
      <c r="J855" s="79"/>
      <c r="K855" s="79"/>
      <c r="L855" s="40"/>
      <c r="M855" s="40"/>
      <c r="N855" s="79"/>
      <c r="O855" s="79"/>
      <c r="P855" s="40"/>
      <c r="Q855" s="40"/>
      <c r="R855" s="79"/>
      <c r="S855" s="66"/>
      <c r="T855" s="79"/>
    </row>
    <row r="856" spans="2:20" x14ac:dyDescent="0.35">
      <c r="B856" s="38"/>
      <c r="C856" s="77"/>
      <c r="D856" s="78"/>
      <c r="E856" s="78"/>
      <c r="F856" s="78"/>
      <c r="G856" s="79"/>
      <c r="H856" s="66"/>
      <c r="I856" s="66"/>
      <c r="J856" s="79"/>
      <c r="K856" s="79"/>
      <c r="L856" s="40"/>
      <c r="M856" s="40"/>
      <c r="N856" s="79"/>
      <c r="O856" s="79"/>
      <c r="P856" s="40"/>
      <c r="Q856" s="40"/>
      <c r="R856" s="79"/>
      <c r="S856" s="66"/>
      <c r="T856" s="79"/>
    </row>
    <row r="857" spans="2:20" x14ac:dyDescent="0.35">
      <c r="B857" s="38"/>
      <c r="C857" s="77"/>
      <c r="D857" s="78"/>
      <c r="E857" s="78"/>
      <c r="F857" s="78"/>
      <c r="G857" s="79"/>
      <c r="H857" s="66"/>
      <c r="I857" s="66"/>
      <c r="J857" s="79"/>
      <c r="K857" s="79"/>
      <c r="L857" s="40"/>
      <c r="M857" s="40"/>
      <c r="N857" s="79"/>
      <c r="O857" s="79"/>
      <c r="P857" s="40"/>
      <c r="Q857" s="40"/>
      <c r="R857" s="79"/>
      <c r="S857" s="66"/>
      <c r="T857" s="79"/>
    </row>
    <row r="858" spans="2:20" x14ac:dyDescent="0.35">
      <c r="B858" s="38"/>
      <c r="C858" s="77"/>
      <c r="D858" s="78"/>
      <c r="E858" s="78"/>
      <c r="F858" s="78"/>
      <c r="G858" s="79"/>
      <c r="H858" s="66"/>
      <c r="I858" s="66"/>
      <c r="J858" s="79"/>
      <c r="K858" s="79"/>
      <c r="L858" s="40"/>
      <c r="M858" s="40"/>
      <c r="N858" s="79"/>
      <c r="O858" s="79"/>
      <c r="P858" s="40"/>
      <c r="Q858" s="40"/>
      <c r="R858" s="79"/>
      <c r="S858" s="66"/>
      <c r="T858" s="79"/>
    </row>
    <row r="859" spans="2:20" x14ac:dyDescent="0.35">
      <c r="B859" s="38"/>
      <c r="C859" s="77"/>
      <c r="D859" s="78"/>
      <c r="E859" s="78"/>
      <c r="F859" s="78"/>
      <c r="G859" s="79"/>
      <c r="H859" s="66"/>
      <c r="I859" s="66"/>
      <c r="J859" s="79"/>
      <c r="K859" s="79"/>
      <c r="L859" s="40"/>
      <c r="M859" s="40"/>
      <c r="N859" s="79"/>
      <c r="O859" s="79"/>
      <c r="P859" s="40"/>
      <c r="Q859" s="40"/>
      <c r="R859" s="79"/>
      <c r="S859" s="66"/>
      <c r="T859" s="79"/>
    </row>
    <row r="860" spans="2:20" x14ac:dyDescent="0.35">
      <c r="B860" s="38"/>
      <c r="C860" s="77"/>
      <c r="D860" s="78"/>
      <c r="E860" s="78"/>
      <c r="F860" s="78"/>
      <c r="G860" s="79"/>
      <c r="H860" s="66"/>
      <c r="I860" s="66"/>
      <c r="J860" s="79"/>
      <c r="K860" s="79"/>
      <c r="L860" s="40"/>
      <c r="M860" s="40"/>
      <c r="N860" s="79"/>
      <c r="O860" s="79"/>
      <c r="P860" s="40"/>
      <c r="Q860" s="40"/>
      <c r="R860" s="79"/>
      <c r="S860" s="66"/>
      <c r="T860" s="79"/>
    </row>
    <row r="861" spans="2:20" x14ac:dyDescent="0.35">
      <c r="B861" s="38"/>
      <c r="C861" s="77"/>
      <c r="D861" s="78"/>
      <c r="E861" s="78"/>
      <c r="F861" s="78"/>
      <c r="G861" s="79"/>
      <c r="H861" s="66"/>
      <c r="I861" s="66"/>
      <c r="J861" s="79"/>
      <c r="K861" s="79"/>
      <c r="L861" s="40"/>
      <c r="M861" s="40"/>
      <c r="N861" s="79"/>
      <c r="O861" s="79"/>
      <c r="P861" s="40"/>
      <c r="Q861" s="40"/>
      <c r="R861" s="79"/>
      <c r="S861" s="66"/>
      <c r="T861" s="79"/>
    </row>
    <row r="862" spans="2:20" x14ac:dyDescent="0.35">
      <c r="B862" s="38"/>
      <c r="C862" s="77"/>
      <c r="D862" s="78"/>
      <c r="E862" s="78"/>
      <c r="F862" s="78"/>
      <c r="G862" s="79"/>
      <c r="H862" s="66"/>
      <c r="I862" s="66"/>
      <c r="J862" s="79"/>
      <c r="K862" s="79"/>
      <c r="L862" s="40"/>
      <c r="M862" s="40"/>
      <c r="N862" s="79"/>
      <c r="O862" s="79"/>
      <c r="P862" s="40"/>
      <c r="Q862" s="40"/>
      <c r="R862" s="79"/>
      <c r="S862" s="66"/>
      <c r="T862" s="79"/>
    </row>
    <row r="863" spans="2:20" x14ac:dyDescent="0.35">
      <c r="B863" s="38"/>
      <c r="C863" s="77"/>
      <c r="D863" s="78"/>
      <c r="E863" s="78"/>
      <c r="F863" s="78"/>
      <c r="G863" s="79"/>
      <c r="H863" s="66"/>
      <c r="I863" s="66"/>
      <c r="J863" s="79"/>
      <c r="K863" s="79"/>
      <c r="L863" s="40"/>
      <c r="M863" s="40"/>
      <c r="N863" s="79"/>
      <c r="O863" s="79"/>
      <c r="P863" s="40"/>
      <c r="Q863" s="40"/>
      <c r="R863" s="79"/>
      <c r="S863" s="66"/>
      <c r="T863" s="79"/>
    </row>
    <row r="864" spans="2:20" x14ac:dyDescent="0.35">
      <c r="B864" s="38"/>
      <c r="C864" s="77"/>
      <c r="D864" s="78"/>
      <c r="E864" s="78"/>
      <c r="F864" s="78"/>
      <c r="G864" s="79"/>
      <c r="H864" s="66"/>
      <c r="I864" s="66"/>
      <c r="J864" s="79"/>
      <c r="K864" s="79"/>
      <c r="L864" s="40"/>
      <c r="M864" s="40"/>
      <c r="N864" s="79"/>
      <c r="O864" s="79"/>
      <c r="P864" s="40"/>
      <c r="Q864" s="40"/>
      <c r="R864" s="79"/>
      <c r="S864" s="66"/>
      <c r="T864" s="79"/>
    </row>
    <row r="865" spans="2:20" x14ac:dyDescent="0.35">
      <c r="B865" s="38"/>
      <c r="C865" s="77"/>
      <c r="D865" s="78"/>
      <c r="E865" s="78"/>
      <c r="F865" s="78"/>
      <c r="G865" s="79"/>
      <c r="H865" s="66"/>
      <c r="I865" s="66"/>
      <c r="J865" s="79"/>
      <c r="K865" s="79"/>
      <c r="L865" s="40"/>
      <c r="M865" s="40"/>
      <c r="N865" s="79"/>
      <c r="O865" s="79"/>
      <c r="P865" s="40"/>
      <c r="Q865" s="40"/>
      <c r="R865" s="79"/>
      <c r="S865" s="66"/>
      <c r="T865" s="79"/>
    </row>
    <row r="866" spans="2:20" x14ac:dyDescent="0.35">
      <c r="B866" s="38"/>
      <c r="C866" s="77"/>
      <c r="D866" s="78"/>
      <c r="E866" s="78"/>
      <c r="F866" s="78"/>
      <c r="G866" s="79"/>
      <c r="H866" s="66"/>
      <c r="I866" s="66"/>
      <c r="J866" s="79"/>
      <c r="K866" s="79"/>
      <c r="L866" s="40"/>
      <c r="M866" s="40"/>
      <c r="N866" s="79"/>
      <c r="O866" s="79"/>
      <c r="P866" s="40"/>
      <c r="Q866" s="40"/>
      <c r="R866" s="79"/>
      <c r="S866" s="66"/>
      <c r="T866" s="79"/>
    </row>
    <row r="867" spans="2:20" x14ac:dyDescent="0.35">
      <c r="B867" s="38"/>
      <c r="C867" s="77"/>
      <c r="D867" s="78"/>
      <c r="E867" s="78"/>
      <c r="F867" s="78"/>
      <c r="G867" s="79"/>
      <c r="H867" s="66"/>
      <c r="I867" s="66"/>
      <c r="J867" s="79"/>
      <c r="K867" s="79"/>
      <c r="L867" s="40"/>
      <c r="M867" s="40"/>
      <c r="N867" s="79"/>
      <c r="O867" s="79"/>
      <c r="P867" s="40"/>
      <c r="Q867" s="40"/>
      <c r="R867" s="79"/>
      <c r="S867" s="66"/>
      <c r="T867" s="79"/>
    </row>
    <row r="868" spans="2:20" x14ac:dyDescent="0.35">
      <c r="B868" s="38"/>
      <c r="C868" s="77"/>
      <c r="D868" s="78"/>
      <c r="E868" s="78"/>
      <c r="F868" s="78"/>
      <c r="G868" s="79"/>
      <c r="H868" s="66"/>
      <c r="I868" s="66"/>
      <c r="J868" s="79"/>
      <c r="K868" s="79"/>
      <c r="L868" s="40"/>
      <c r="M868" s="40"/>
      <c r="N868" s="79"/>
      <c r="O868" s="79"/>
      <c r="P868" s="40"/>
      <c r="Q868" s="40"/>
      <c r="R868" s="79"/>
      <c r="S868" s="66"/>
      <c r="T868" s="79"/>
    </row>
    <row r="869" spans="2:20" x14ac:dyDescent="0.35">
      <c r="B869" s="38"/>
      <c r="C869" s="77"/>
      <c r="D869" s="78"/>
      <c r="E869" s="78"/>
      <c r="F869" s="78"/>
      <c r="G869" s="79"/>
      <c r="H869" s="66"/>
      <c r="I869" s="66"/>
      <c r="J869" s="79"/>
      <c r="K869" s="79"/>
      <c r="L869" s="40"/>
      <c r="M869" s="40"/>
      <c r="N869" s="79"/>
      <c r="O869" s="79"/>
      <c r="P869" s="40"/>
      <c r="Q869" s="40"/>
      <c r="R869" s="79"/>
      <c r="S869" s="66"/>
      <c r="T869" s="79"/>
    </row>
    <row r="870" spans="2:20" x14ac:dyDescent="0.35">
      <c r="B870" s="38"/>
      <c r="C870" s="77"/>
      <c r="D870" s="78"/>
      <c r="E870" s="78"/>
      <c r="F870" s="78"/>
      <c r="G870" s="79"/>
      <c r="H870" s="66"/>
      <c r="I870" s="66"/>
      <c r="J870" s="79"/>
      <c r="K870" s="79"/>
      <c r="L870" s="40"/>
      <c r="M870" s="40"/>
      <c r="N870" s="79"/>
      <c r="O870" s="79"/>
      <c r="P870" s="40"/>
      <c r="Q870" s="40"/>
      <c r="R870" s="79"/>
      <c r="S870" s="66"/>
      <c r="T870" s="79"/>
    </row>
    <row r="871" spans="2:20" x14ac:dyDescent="0.35">
      <c r="B871" s="38"/>
      <c r="C871" s="77"/>
      <c r="D871" s="78"/>
      <c r="E871" s="78"/>
      <c r="F871" s="78"/>
      <c r="G871" s="79"/>
      <c r="H871" s="66"/>
      <c r="I871" s="66"/>
      <c r="J871" s="79"/>
      <c r="K871" s="79"/>
      <c r="L871" s="40"/>
      <c r="M871" s="40"/>
      <c r="N871" s="79"/>
      <c r="O871" s="79"/>
      <c r="P871" s="40"/>
      <c r="Q871" s="40"/>
      <c r="R871" s="79"/>
      <c r="S871" s="66"/>
      <c r="T871" s="79"/>
    </row>
    <row r="872" spans="2:20" x14ac:dyDescent="0.35">
      <c r="B872" s="38"/>
      <c r="C872" s="77"/>
      <c r="D872" s="78"/>
      <c r="E872" s="78"/>
      <c r="F872" s="78"/>
      <c r="G872" s="79"/>
      <c r="H872" s="66"/>
      <c r="I872" s="66"/>
      <c r="J872" s="79"/>
      <c r="K872" s="79"/>
      <c r="L872" s="40"/>
      <c r="M872" s="40"/>
      <c r="N872" s="79"/>
      <c r="O872" s="79"/>
      <c r="P872" s="40"/>
      <c r="Q872" s="40"/>
      <c r="R872" s="79"/>
      <c r="S872" s="66"/>
      <c r="T872" s="79"/>
    </row>
    <row r="873" spans="2:20" x14ac:dyDescent="0.35">
      <c r="B873" s="38"/>
      <c r="C873" s="77"/>
      <c r="D873" s="78"/>
      <c r="E873" s="78"/>
      <c r="F873" s="78"/>
      <c r="G873" s="79"/>
      <c r="H873" s="66"/>
      <c r="I873" s="66"/>
      <c r="J873" s="79"/>
      <c r="K873" s="79"/>
      <c r="L873" s="40"/>
      <c r="M873" s="40"/>
      <c r="N873" s="79"/>
      <c r="O873" s="79"/>
      <c r="P873" s="40"/>
      <c r="Q873" s="40"/>
      <c r="R873" s="79"/>
      <c r="S873" s="66"/>
      <c r="T873" s="79"/>
    </row>
    <row r="874" spans="2:20" x14ac:dyDescent="0.35">
      <c r="B874" s="38"/>
      <c r="C874" s="77"/>
      <c r="D874" s="78"/>
      <c r="E874" s="78"/>
      <c r="F874" s="78"/>
      <c r="G874" s="79"/>
      <c r="H874" s="66"/>
      <c r="I874" s="66"/>
      <c r="J874" s="79"/>
      <c r="K874" s="79"/>
      <c r="L874" s="40"/>
      <c r="M874" s="40"/>
      <c r="N874" s="79"/>
      <c r="O874" s="79"/>
      <c r="P874" s="40"/>
      <c r="Q874" s="40"/>
      <c r="R874" s="79"/>
      <c r="S874" s="66"/>
      <c r="T874" s="79"/>
    </row>
    <row r="875" spans="2:20" x14ac:dyDescent="0.35">
      <c r="B875" s="38"/>
      <c r="C875" s="77"/>
      <c r="D875" s="78"/>
      <c r="E875" s="78"/>
      <c r="F875" s="78"/>
      <c r="G875" s="79"/>
      <c r="H875" s="66"/>
      <c r="I875" s="66"/>
      <c r="J875" s="79"/>
      <c r="K875" s="79"/>
      <c r="L875" s="40"/>
      <c r="M875" s="40"/>
      <c r="N875" s="79"/>
      <c r="O875" s="79"/>
      <c r="P875" s="40"/>
      <c r="Q875" s="40"/>
      <c r="R875" s="79"/>
      <c r="S875" s="66"/>
      <c r="T875" s="79"/>
    </row>
    <row r="876" spans="2:20" x14ac:dyDescent="0.35">
      <c r="B876" s="38"/>
      <c r="C876" s="77"/>
      <c r="D876" s="78"/>
      <c r="E876" s="78"/>
      <c r="F876" s="78"/>
      <c r="G876" s="79"/>
      <c r="H876" s="66"/>
      <c r="I876" s="66"/>
      <c r="J876" s="79"/>
      <c r="K876" s="79"/>
      <c r="L876" s="40"/>
      <c r="M876" s="40"/>
      <c r="N876" s="79"/>
      <c r="O876" s="79"/>
      <c r="P876" s="40"/>
      <c r="Q876" s="40"/>
      <c r="R876" s="79"/>
      <c r="S876" s="66"/>
      <c r="T876" s="79"/>
    </row>
    <row r="877" spans="2:20" x14ac:dyDescent="0.35">
      <c r="B877" s="38"/>
      <c r="C877" s="77"/>
      <c r="D877" s="78"/>
      <c r="E877" s="78"/>
      <c r="F877" s="78"/>
      <c r="G877" s="79"/>
      <c r="H877" s="66"/>
      <c r="I877" s="66"/>
      <c r="J877" s="79"/>
      <c r="K877" s="79"/>
      <c r="L877" s="40"/>
      <c r="M877" s="40"/>
      <c r="N877" s="79"/>
      <c r="O877" s="79"/>
      <c r="P877" s="40"/>
      <c r="Q877" s="40"/>
      <c r="R877" s="79"/>
      <c r="S877" s="66"/>
      <c r="T877" s="79"/>
    </row>
    <row r="878" spans="2:20" x14ac:dyDescent="0.35">
      <c r="B878" s="38"/>
      <c r="C878" s="77"/>
      <c r="D878" s="78"/>
      <c r="E878" s="78"/>
      <c r="F878" s="78"/>
      <c r="G878" s="79"/>
      <c r="H878" s="66"/>
      <c r="I878" s="66"/>
      <c r="J878" s="79"/>
      <c r="K878" s="79"/>
      <c r="L878" s="40"/>
      <c r="M878" s="40"/>
      <c r="N878" s="79"/>
      <c r="O878" s="79"/>
      <c r="P878" s="40"/>
      <c r="Q878" s="40"/>
      <c r="R878" s="79"/>
      <c r="S878" s="66"/>
      <c r="T878" s="79"/>
    </row>
    <row r="879" spans="2:20" x14ac:dyDescent="0.35">
      <c r="B879" s="38"/>
      <c r="C879" s="77"/>
      <c r="D879" s="78"/>
      <c r="E879" s="78"/>
      <c r="F879" s="78"/>
      <c r="G879" s="79"/>
      <c r="H879" s="66"/>
      <c r="I879" s="66"/>
      <c r="J879" s="79"/>
      <c r="K879" s="79"/>
      <c r="L879" s="40"/>
      <c r="M879" s="40"/>
      <c r="N879" s="79"/>
      <c r="O879" s="79"/>
      <c r="P879" s="40"/>
      <c r="Q879" s="40"/>
      <c r="R879" s="79"/>
      <c r="S879" s="66"/>
      <c r="T879" s="79"/>
    </row>
    <row r="880" spans="2:20" x14ac:dyDescent="0.35">
      <c r="B880" s="38"/>
      <c r="C880" s="77"/>
      <c r="D880" s="78"/>
      <c r="E880" s="78"/>
      <c r="F880" s="78"/>
      <c r="G880" s="79"/>
      <c r="H880" s="66"/>
      <c r="I880" s="66"/>
      <c r="J880" s="79"/>
      <c r="K880" s="79"/>
      <c r="L880" s="40"/>
      <c r="M880" s="40"/>
      <c r="N880" s="79"/>
      <c r="O880" s="79"/>
      <c r="P880" s="40"/>
      <c r="Q880" s="40"/>
      <c r="R880" s="79"/>
      <c r="S880" s="66"/>
      <c r="T880" s="79"/>
    </row>
    <row r="881" spans="2:20" x14ac:dyDescent="0.35">
      <c r="B881" s="38"/>
      <c r="C881" s="77"/>
      <c r="D881" s="78"/>
      <c r="E881" s="78"/>
      <c r="F881" s="78"/>
      <c r="G881" s="79"/>
      <c r="H881" s="66"/>
      <c r="I881" s="66"/>
      <c r="J881" s="79"/>
      <c r="K881" s="79"/>
      <c r="L881" s="40"/>
      <c r="M881" s="40"/>
      <c r="N881" s="79"/>
      <c r="O881" s="79"/>
      <c r="P881" s="40"/>
      <c r="Q881" s="40"/>
      <c r="R881" s="79"/>
      <c r="S881" s="66"/>
      <c r="T881" s="79"/>
    </row>
    <row r="882" spans="2:20" x14ac:dyDescent="0.35">
      <c r="B882" s="38"/>
      <c r="C882" s="77"/>
      <c r="D882" s="78"/>
      <c r="E882" s="78"/>
      <c r="F882" s="78"/>
      <c r="G882" s="79"/>
      <c r="H882" s="66"/>
      <c r="I882" s="66"/>
      <c r="J882" s="79"/>
      <c r="K882" s="79"/>
      <c r="L882" s="40"/>
      <c r="M882" s="40"/>
      <c r="N882" s="79"/>
      <c r="O882" s="79"/>
      <c r="P882" s="40"/>
      <c r="Q882" s="40"/>
      <c r="R882" s="79"/>
      <c r="S882" s="66"/>
      <c r="T882" s="79"/>
    </row>
    <row r="883" spans="2:20" x14ac:dyDescent="0.35">
      <c r="B883" s="38"/>
      <c r="C883" s="77"/>
      <c r="D883" s="78"/>
      <c r="E883" s="78"/>
      <c r="F883" s="78"/>
      <c r="G883" s="79"/>
      <c r="H883" s="66"/>
      <c r="I883" s="66"/>
      <c r="J883" s="79"/>
      <c r="K883" s="79"/>
      <c r="L883" s="40"/>
      <c r="M883" s="40"/>
      <c r="N883" s="79"/>
      <c r="O883" s="79"/>
      <c r="P883" s="40"/>
      <c r="Q883" s="40"/>
      <c r="R883" s="79"/>
      <c r="S883" s="66"/>
      <c r="T883" s="79"/>
    </row>
    <row r="884" spans="2:20" x14ac:dyDescent="0.35">
      <c r="B884" s="38"/>
      <c r="C884" s="77"/>
      <c r="D884" s="78"/>
      <c r="E884" s="78"/>
      <c r="F884" s="78"/>
      <c r="G884" s="79"/>
      <c r="H884" s="66"/>
      <c r="I884" s="66"/>
      <c r="J884" s="79"/>
      <c r="K884" s="79"/>
      <c r="L884" s="40"/>
      <c r="M884" s="40"/>
      <c r="N884" s="79"/>
      <c r="O884" s="79"/>
      <c r="P884" s="40"/>
      <c r="Q884" s="40"/>
      <c r="R884" s="79"/>
      <c r="S884" s="66"/>
      <c r="T884" s="79"/>
    </row>
    <row r="885" spans="2:20" x14ac:dyDescent="0.35">
      <c r="B885" s="38"/>
      <c r="C885" s="77"/>
      <c r="D885" s="78"/>
      <c r="E885" s="78"/>
      <c r="F885" s="78"/>
      <c r="G885" s="79"/>
      <c r="H885" s="66"/>
      <c r="I885" s="66"/>
      <c r="J885" s="79"/>
      <c r="K885" s="79"/>
      <c r="L885" s="40"/>
      <c r="M885" s="40"/>
      <c r="N885" s="79"/>
      <c r="O885" s="79"/>
      <c r="P885" s="40"/>
      <c r="Q885" s="40"/>
      <c r="R885" s="79"/>
      <c r="S885" s="66"/>
      <c r="T885" s="79"/>
    </row>
    <row r="886" spans="2:20" x14ac:dyDescent="0.35">
      <c r="B886" s="38"/>
      <c r="C886" s="77"/>
      <c r="D886" s="78"/>
      <c r="E886" s="78"/>
      <c r="F886" s="78"/>
      <c r="G886" s="79"/>
      <c r="H886" s="66"/>
      <c r="I886" s="66"/>
      <c r="J886" s="79"/>
      <c r="K886" s="79"/>
      <c r="L886" s="40"/>
      <c r="M886" s="40"/>
      <c r="N886" s="79"/>
      <c r="O886" s="79"/>
      <c r="P886" s="40"/>
      <c r="Q886" s="40"/>
      <c r="R886" s="79"/>
      <c r="S886" s="66"/>
      <c r="T886" s="79"/>
    </row>
    <row r="887" spans="2:20" x14ac:dyDescent="0.35">
      <c r="B887" s="38"/>
      <c r="C887" s="77"/>
      <c r="D887" s="78"/>
      <c r="E887" s="78"/>
      <c r="F887" s="78"/>
      <c r="G887" s="79"/>
      <c r="H887" s="66"/>
      <c r="I887" s="66"/>
      <c r="J887" s="79"/>
      <c r="K887" s="79"/>
      <c r="L887" s="40"/>
      <c r="M887" s="40"/>
      <c r="N887" s="79"/>
      <c r="O887" s="79"/>
      <c r="P887" s="40"/>
      <c r="Q887" s="40"/>
      <c r="R887" s="79"/>
      <c r="S887" s="66"/>
      <c r="T887" s="79"/>
    </row>
    <row r="888" spans="2:20" x14ac:dyDescent="0.35">
      <c r="B888" s="38"/>
      <c r="C888" s="77"/>
      <c r="D888" s="78"/>
      <c r="E888" s="78"/>
      <c r="F888" s="78"/>
      <c r="G888" s="79"/>
      <c r="H888" s="66"/>
      <c r="I888" s="66"/>
      <c r="J888" s="79"/>
      <c r="K888" s="79"/>
      <c r="L888" s="40"/>
      <c r="M888" s="40"/>
      <c r="N888" s="79"/>
      <c r="O888" s="79"/>
      <c r="P888" s="40"/>
      <c r="Q888" s="40"/>
      <c r="R888" s="79"/>
      <c r="S888" s="66"/>
      <c r="T888" s="79"/>
    </row>
    <row r="889" spans="2:20" x14ac:dyDescent="0.35">
      <c r="B889" s="38"/>
      <c r="C889" s="77"/>
      <c r="D889" s="78"/>
      <c r="E889" s="78"/>
      <c r="F889" s="78"/>
      <c r="G889" s="79"/>
      <c r="H889" s="66"/>
      <c r="I889" s="66"/>
      <c r="J889" s="79"/>
      <c r="K889" s="79"/>
      <c r="L889" s="40"/>
      <c r="M889" s="40"/>
      <c r="N889" s="79"/>
      <c r="O889" s="79"/>
      <c r="P889" s="40"/>
      <c r="Q889" s="40"/>
      <c r="R889" s="79"/>
      <c r="S889" s="66"/>
      <c r="T889" s="79"/>
    </row>
    <row r="890" spans="2:20" x14ac:dyDescent="0.35">
      <c r="B890" s="38"/>
      <c r="C890" s="77"/>
      <c r="D890" s="78"/>
      <c r="E890" s="78"/>
      <c r="F890" s="78"/>
      <c r="G890" s="79"/>
      <c r="H890" s="66"/>
      <c r="I890" s="66"/>
      <c r="J890" s="79"/>
      <c r="K890" s="79"/>
      <c r="L890" s="40"/>
      <c r="M890" s="40"/>
      <c r="N890" s="79"/>
      <c r="O890" s="79"/>
      <c r="P890" s="40"/>
      <c r="Q890" s="40"/>
      <c r="R890" s="79"/>
      <c r="S890" s="66"/>
      <c r="T890" s="79"/>
    </row>
    <row r="891" spans="2:20" x14ac:dyDescent="0.35">
      <c r="B891" s="38"/>
      <c r="C891" s="77"/>
      <c r="D891" s="78"/>
      <c r="E891" s="78"/>
      <c r="F891" s="78"/>
      <c r="G891" s="79"/>
      <c r="H891" s="66"/>
      <c r="I891" s="66"/>
      <c r="J891" s="79"/>
      <c r="K891" s="79"/>
      <c r="L891" s="40"/>
      <c r="M891" s="40"/>
      <c r="N891" s="79"/>
      <c r="O891" s="79"/>
      <c r="P891" s="40"/>
      <c r="Q891" s="40"/>
      <c r="R891" s="79"/>
      <c r="S891" s="66"/>
      <c r="T891" s="79"/>
    </row>
    <row r="892" spans="2:20" x14ac:dyDescent="0.35">
      <c r="B892" s="38"/>
      <c r="C892" s="77"/>
      <c r="D892" s="78"/>
      <c r="E892" s="78"/>
      <c r="F892" s="78"/>
      <c r="G892" s="79"/>
      <c r="H892" s="66"/>
      <c r="I892" s="66"/>
      <c r="J892" s="79"/>
      <c r="K892" s="79"/>
      <c r="L892" s="40"/>
      <c r="M892" s="40"/>
      <c r="N892" s="79"/>
      <c r="O892" s="79"/>
      <c r="P892" s="40"/>
      <c r="Q892" s="40"/>
      <c r="R892" s="79"/>
      <c r="S892" s="66"/>
      <c r="T892" s="79"/>
    </row>
    <row r="893" spans="2:20" x14ac:dyDescent="0.35">
      <c r="B893" s="38"/>
      <c r="C893" s="77"/>
      <c r="D893" s="78"/>
      <c r="E893" s="78"/>
      <c r="F893" s="78"/>
      <c r="G893" s="79"/>
      <c r="H893" s="66"/>
      <c r="I893" s="66"/>
      <c r="J893" s="79"/>
      <c r="K893" s="79"/>
      <c r="L893" s="40"/>
      <c r="M893" s="40"/>
      <c r="N893" s="79"/>
      <c r="O893" s="79"/>
      <c r="P893" s="40"/>
      <c r="Q893" s="40"/>
      <c r="R893" s="79"/>
      <c r="S893" s="66"/>
      <c r="T893" s="79"/>
    </row>
    <row r="894" spans="2:20" x14ac:dyDescent="0.35">
      <c r="B894" s="38"/>
      <c r="C894" s="77"/>
      <c r="D894" s="78"/>
      <c r="E894" s="78"/>
      <c r="F894" s="78"/>
      <c r="G894" s="79"/>
      <c r="H894" s="66"/>
      <c r="I894" s="66"/>
      <c r="J894" s="79"/>
      <c r="K894" s="79"/>
      <c r="L894" s="40"/>
      <c r="M894" s="40"/>
      <c r="N894" s="79"/>
      <c r="O894" s="79"/>
      <c r="P894" s="40"/>
      <c r="Q894" s="40"/>
      <c r="R894" s="79"/>
      <c r="S894" s="66"/>
      <c r="T894" s="79"/>
    </row>
    <row r="895" spans="2:20" x14ac:dyDescent="0.35">
      <c r="B895" s="38"/>
      <c r="C895" s="77"/>
      <c r="D895" s="78"/>
      <c r="E895" s="78"/>
      <c r="F895" s="78"/>
      <c r="G895" s="79"/>
      <c r="H895" s="66"/>
      <c r="I895" s="66"/>
      <c r="J895" s="79"/>
      <c r="K895" s="79"/>
      <c r="L895" s="40"/>
      <c r="M895" s="40"/>
      <c r="N895" s="79"/>
      <c r="O895" s="79"/>
      <c r="P895" s="40"/>
      <c r="Q895" s="40"/>
      <c r="R895" s="79"/>
      <c r="S895" s="66"/>
      <c r="T895" s="79"/>
    </row>
    <row r="896" spans="2:20" x14ac:dyDescent="0.35">
      <c r="B896" s="38"/>
      <c r="C896" s="77"/>
      <c r="D896" s="78"/>
      <c r="E896" s="78"/>
      <c r="F896" s="78"/>
      <c r="G896" s="79"/>
      <c r="H896" s="66"/>
      <c r="I896" s="66"/>
      <c r="J896" s="79"/>
      <c r="K896" s="79"/>
      <c r="L896" s="40"/>
      <c r="M896" s="40"/>
      <c r="N896" s="79"/>
      <c r="O896" s="79"/>
      <c r="P896" s="40"/>
      <c r="Q896" s="40"/>
      <c r="R896" s="79"/>
      <c r="S896" s="66"/>
      <c r="T896" s="79"/>
    </row>
    <row r="897" spans="2:20" x14ac:dyDescent="0.35">
      <c r="B897" s="38"/>
      <c r="C897" s="77"/>
      <c r="D897" s="78"/>
      <c r="E897" s="78"/>
      <c r="F897" s="78"/>
      <c r="G897" s="79"/>
      <c r="H897" s="66"/>
      <c r="I897" s="66"/>
      <c r="J897" s="79"/>
      <c r="K897" s="79"/>
      <c r="L897" s="40"/>
      <c r="M897" s="40"/>
      <c r="N897" s="79"/>
      <c r="O897" s="79"/>
      <c r="P897" s="40"/>
      <c r="Q897" s="40"/>
      <c r="R897" s="79"/>
      <c r="S897" s="66"/>
      <c r="T897" s="79"/>
    </row>
    <row r="898" spans="2:20" x14ac:dyDescent="0.35">
      <c r="B898" s="38"/>
      <c r="C898" s="77"/>
      <c r="D898" s="78"/>
      <c r="E898" s="78"/>
      <c r="F898" s="78"/>
      <c r="G898" s="79"/>
      <c r="H898" s="66"/>
      <c r="I898" s="66"/>
      <c r="J898" s="79"/>
      <c r="K898" s="79"/>
      <c r="L898" s="40"/>
      <c r="M898" s="40"/>
      <c r="N898" s="79"/>
      <c r="O898" s="79"/>
      <c r="P898" s="40"/>
      <c r="Q898" s="40"/>
      <c r="R898" s="79"/>
      <c r="S898" s="66"/>
      <c r="T898" s="79"/>
    </row>
    <row r="899" spans="2:20" x14ac:dyDescent="0.35">
      <c r="B899" s="38"/>
      <c r="C899" s="77"/>
      <c r="D899" s="78"/>
      <c r="E899" s="78"/>
      <c r="F899" s="78"/>
      <c r="G899" s="79"/>
      <c r="H899" s="66"/>
      <c r="I899" s="66"/>
      <c r="J899" s="79"/>
      <c r="K899" s="79"/>
      <c r="L899" s="40"/>
      <c r="M899" s="40"/>
      <c r="N899" s="79"/>
      <c r="O899" s="79"/>
      <c r="P899" s="40"/>
      <c r="Q899" s="40"/>
      <c r="R899" s="79"/>
      <c r="S899" s="66"/>
      <c r="T899" s="79"/>
    </row>
    <row r="900" spans="2:20" x14ac:dyDescent="0.35">
      <c r="B900" s="38"/>
      <c r="C900" s="77"/>
      <c r="D900" s="78"/>
      <c r="E900" s="78"/>
      <c r="F900" s="78"/>
      <c r="G900" s="79"/>
      <c r="H900" s="66"/>
      <c r="I900" s="66"/>
      <c r="J900" s="79"/>
      <c r="K900" s="79"/>
      <c r="L900" s="40"/>
      <c r="M900" s="40"/>
      <c r="N900" s="79"/>
      <c r="O900" s="79"/>
      <c r="P900" s="40"/>
      <c r="Q900" s="40"/>
      <c r="R900" s="79"/>
      <c r="S900" s="66"/>
      <c r="T900" s="79"/>
    </row>
    <row r="901" spans="2:20" x14ac:dyDescent="0.35">
      <c r="B901" s="38"/>
      <c r="C901" s="77"/>
      <c r="D901" s="78"/>
      <c r="E901" s="78"/>
      <c r="F901" s="78"/>
      <c r="G901" s="79"/>
      <c r="H901" s="66"/>
      <c r="I901" s="66"/>
      <c r="J901" s="79"/>
      <c r="K901" s="79"/>
      <c r="L901" s="40"/>
      <c r="M901" s="40"/>
      <c r="N901" s="79"/>
      <c r="O901" s="79"/>
      <c r="P901" s="40"/>
      <c r="Q901" s="40"/>
      <c r="R901" s="79"/>
      <c r="S901" s="66"/>
      <c r="T901" s="79"/>
    </row>
    <row r="902" spans="2:20" x14ac:dyDescent="0.35">
      <c r="B902" s="38"/>
      <c r="C902" s="77"/>
      <c r="D902" s="78"/>
      <c r="E902" s="78"/>
      <c r="F902" s="78"/>
      <c r="G902" s="79"/>
      <c r="H902" s="66"/>
      <c r="I902" s="66"/>
      <c r="J902" s="79"/>
      <c r="K902" s="79"/>
      <c r="L902" s="40"/>
      <c r="M902" s="40"/>
      <c r="N902" s="79"/>
      <c r="O902" s="79"/>
      <c r="P902" s="40"/>
      <c r="Q902" s="40"/>
      <c r="R902" s="79"/>
      <c r="S902" s="66"/>
      <c r="T902" s="79"/>
    </row>
    <row r="903" spans="2:20" x14ac:dyDescent="0.35">
      <c r="B903" s="38"/>
      <c r="C903" s="77"/>
      <c r="D903" s="78"/>
      <c r="E903" s="78"/>
      <c r="F903" s="78"/>
      <c r="G903" s="79"/>
      <c r="H903" s="66"/>
      <c r="I903" s="66"/>
      <c r="J903" s="79"/>
      <c r="K903" s="79"/>
      <c r="L903" s="40"/>
      <c r="M903" s="40"/>
      <c r="N903" s="79"/>
      <c r="O903" s="79"/>
      <c r="P903" s="40"/>
      <c r="Q903" s="40"/>
      <c r="R903" s="79"/>
      <c r="S903" s="66"/>
      <c r="T903" s="79"/>
    </row>
    <row r="904" spans="2:20" x14ac:dyDescent="0.35">
      <c r="B904" s="38"/>
      <c r="C904" s="77"/>
      <c r="D904" s="78"/>
      <c r="E904" s="78"/>
      <c r="F904" s="78"/>
      <c r="G904" s="79"/>
      <c r="H904" s="66"/>
      <c r="I904" s="66"/>
      <c r="J904" s="79"/>
      <c r="K904" s="79"/>
      <c r="L904" s="40"/>
      <c r="M904" s="40"/>
      <c r="N904" s="79"/>
      <c r="O904" s="79"/>
      <c r="P904" s="40"/>
      <c r="Q904" s="40"/>
      <c r="R904" s="79"/>
      <c r="S904" s="66"/>
      <c r="T904" s="79"/>
    </row>
    <row r="905" spans="2:20" x14ac:dyDescent="0.35">
      <c r="B905" s="38"/>
      <c r="C905" s="77"/>
      <c r="D905" s="78"/>
      <c r="E905" s="78"/>
      <c r="F905" s="78"/>
      <c r="G905" s="79"/>
      <c r="H905" s="66"/>
      <c r="I905" s="66"/>
      <c r="J905" s="79"/>
      <c r="K905" s="79"/>
      <c r="L905" s="40"/>
      <c r="M905" s="40"/>
      <c r="N905" s="79"/>
      <c r="O905" s="79"/>
      <c r="P905" s="40"/>
      <c r="Q905" s="40"/>
      <c r="R905" s="79"/>
      <c r="S905" s="66"/>
      <c r="T905" s="79"/>
    </row>
    <row r="906" spans="2:20" x14ac:dyDescent="0.35">
      <c r="B906" s="38"/>
      <c r="C906" s="77"/>
      <c r="D906" s="78"/>
      <c r="E906" s="78"/>
      <c r="F906" s="78"/>
      <c r="G906" s="79"/>
      <c r="H906" s="66"/>
      <c r="I906" s="66"/>
      <c r="J906" s="79"/>
      <c r="K906" s="79"/>
      <c r="L906" s="40"/>
      <c r="M906" s="40"/>
      <c r="N906" s="79"/>
      <c r="O906" s="79"/>
      <c r="P906" s="40"/>
      <c r="Q906" s="40"/>
      <c r="R906" s="79"/>
      <c r="S906" s="66"/>
      <c r="T906" s="79"/>
    </row>
    <row r="907" spans="2:20" x14ac:dyDescent="0.35">
      <c r="B907" s="38"/>
      <c r="C907" s="77"/>
      <c r="D907" s="78"/>
      <c r="E907" s="78"/>
      <c r="F907" s="78"/>
      <c r="G907" s="79"/>
      <c r="H907" s="66"/>
      <c r="I907" s="66"/>
      <c r="J907" s="79"/>
      <c r="K907" s="79"/>
      <c r="L907" s="40"/>
      <c r="M907" s="40"/>
      <c r="N907" s="79"/>
      <c r="O907" s="79"/>
      <c r="P907" s="40"/>
      <c r="Q907" s="40"/>
      <c r="R907" s="79"/>
      <c r="S907" s="66"/>
      <c r="T907" s="79"/>
    </row>
    <row r="908" spans="2:20" x14ac:dyDescent="0.35">
      <c r="B908" s="38"/>
      <c r="C908" s="77"/>
      <c r="D908" s="78"/>
      <c r="E908" s="78"/>
      <c r="F908" s="78"/>
      <c r="G908" s="79"/>
      <c r="H908" s="66"/>
      <c r="I908" s="66"/>
      <c r="J908" s="79"/>
      <c r="K908" s="79"/>
      <c r="L908" s="40"/>
      <c r="M908" s="40"/>
      <c r="N908" s="79"/>
      <c r="O908" s="79"/>
      <c r="P908" s="40"/>
      <c r="Q908" s="40"/>
      <c r="R908" s="79"/>
      <c r="S908" s="66"/>
      <c r="T908" s="79"/>
    </row>
    <row r="909" spans="2:20" x14ac:dyDescent="0.35">
      <c r="B909" s="38"/>
      <c r="C909" s="77"/>
      <c r="D909" s="78"/>
      <c r="E909" s="78"/>
      <c r="F909" s="78"/>
      <c r="G909" s="79"/>
      <c r="H909" s="66"/>
      <c r="I909" s="66"/>
      <c r="J909" s="79"/>
      <c r="K909" s="79"/>
      <c r="L909" s="40"/>
      <c r="M909" s="40"/>
      <c r="N909" s="79"/>
      <c r="O909" s="79"/>
      <c r="P909" s="40"/>
      <c r="Q909" s="40"/>
      <c r="R909" s="79"/>
      <c r="S909" s="66"/>
      <c r="T909" s="79"/>
    </row>
    <row r="910" spans="2:20" x14ac:dyDescent="0.35">
      <c r="B910" s="38"/>
      <c r="C910" s="77"/>
      <c r="D910" s="78"/>
      <c r="E910" s="78"/>
      <c r="F910" s="78"/>
      <c r="G910" s="79"/>
      <c r="H910" s="66"/>
      <c r="I910" s="66"/>
      <c r="J910" s="79"/>
      <c r="K910" s="79"/>
      <c r="L910" s="40"/>
      <c r="M910" s="40"/>
      <c r="N910" s="79"/>
      <c r="O910" s="79"/>
      <c r="P910" s="40"/>
      <c r="Q910" s="40"/>
      <c r="R910" s="79"/>
      <c r="S910" s="66"/>
      <c r="T910" s="79"/>
    </row>
    <row r="911" spans="2:20" x14ac:dyDescent="0.35">
      <c r="B911" s="38"/>
      <c r="C911" s="77"/>
      <c r="D911" s="78"/>
      <c r="E911" s="78"/>
      <c r="F911" s="78"/>
      <c r="G911" s="79"/>
      <c r="H911" s="66"/>
      <c r="I911" s="66"/>
      <c r="J911" s="79"/>
      <c r="K911" s="79"/>
      <c r="L911" s="40"/>
      <c r="M911" s="40"/>
      <c r="N911" s="79"/>
      <c r="O911" s="79"/>
      <c r="P911" s="40"/>
      <c r="Q911" s="40"/>
      <c r="R911" s="79"/>
      <c r="S911" s="66"/>
      <c r="T911" s="79"/>
    </row>
    <row r="912" spans="2:20" x14ac:dyDescent="0.35">
      <c r="B912" s="38"/>
      <c r="C912" s="77"/>
      <c r="D912" s="78"/>
      <c r="E912" s="78"/>
      <c r="F912" s="78"/>
      <c r="G912" s="79"/>
      <c r="H912" s="66"/>
      <c r="I912" s="66"/>
      <c r="J912" s="79"/>
      <c r="K912" s="79"/>
      <c r="L912" s="40"/>
      <c r="M912" s="40"/>
      <c r="N912" s="79"/>
      <c r="O912" s="79"/>
      <c r="P912" s="40"/>
      <c r="Q912" s="40"/>
      <c r="R912" s="79"/>
      <c r="S912" s="66"/>
      <c r="T912" s="79"/>
    </row>
    <row r="913" spans="2:20" x14ac:dyDescent="0.35">
      <c r="B913" s="38"/>
      <c r="C913" s="77"/>
      <c r="D913" s="78"/>
      <c r="E913" s="78"/>
      <c r="F913" s="78"/>
      <c r="G913" s="79"/>
      <c r="H913" s="66"/>
      <c r="I913" s="66"/>
      <c r="J913" s="79"/>
      <c r="K913" s="79"/>
      <c r="L913" s="40"/>
      <c r="M913" s="40"/>
      <c r="N913" s="79"/>
      <c r="O913" s="79"/>
      <c r="P913" s="40"/>
      <c r="Q913" s="40"/>
      <c r="R913" s="79"/>
      <c r="S913" s="66"/>
      <c r="T913" s="79"/>
    </row>
    <row r="914" spans="2:20" x14ac:dyDescent="0.35">
      <c r="B914" s="38"/>
      <c r="C914" s="77"/>
      <c r="D914" s="78"/>
      <c r="E914" s="78"/>
      <c r="F914" s="78"/>
      <c r="G914" s="79"/>
      <c r="H914" s="66"/>
      <c r="I914" s="66"/>
      <c r="J914" s="79"/>
      <c r="K914" s="79"/>
      <c r="L914" s="40"/>
      <c r="M914" s="40"/>
      <c r="N914" s="79"/>
      <c r="O914" s="79"/>
      <c r="P914" s="40"/>
      <c r="Q914" s="40"/>
      <c r="R914" s="79"/>
      <c r="S914" s="66"/>
      <c r="T914" s="79"/>
    </row>
    <row r="915" spans="2:20" x14ac:dyDescent="0.35">
      <c r="B915" s="38"/>
      <c r="C915" s="77"/>
      <c r="D915" s="78"/>
      <c r="E915" s="78"/>
      <c r="F915" s="78"/>
      <c r="G915" s="79"/>
      <c r="H915" s="66"/>
      <c r="I915" s="66"/>
      <c r="J915" s="79"/>
      <c r="K915" s="79"/>
      <c r="L915" s="40"/>
      <c r="M915" s="40"/>
      <c r="N915" s="79"/>
      <c r="O915" s="79"/>
      <c r="P915" s="40"/>
      <c r="Q915" s="40"/>
      <c r="R915" s="79"/>
      <c r="S915" s="66"/>
      <c r="T915" s="79"/>
    </row>
    <row r="916" spans="2:20" x14ac:dyDescent="0.35">
      <c r="B916" s="38"/>
      <c r="C916" s="77"/>
      <c r="D916" s="78"/>
      <c r="E916" s="78"/>
      <c r="F916" s="78"/>
      <c r="G916" s="79"/>
      <c r="H916" s="66"/>
      <c r="I916" s="66"/>
      <c r="J916" s="79"/>
      <c r="K916" s="79"/>
      <c r="L916" s="40"/>
      <c r="M916" s="40"/>
      <c r="N916" s="79"/>
      <c r="O916" s="79"/>
      <c r="P916" s="40"/>
      <c r="Q916" s="40"/>
      <c r="R916" s="79"/>
      <c r="S916" s="66"/>
      <c r="T916" s="79"/>
    </row>
    <row r="917" spans="2:20" x14ac:dyDescent="0.35">
      <c r="B917" s="38"/>
      <c r="C917" s="77"/>
      <c r="D917" s="78"/>
      <c r="E917" s="78"/>
      <c r="F917" s="78"/>
      <c r="G917" s="79"/>
      <c r="H917" s="66"/>
      <c r="I917" s="66"/>
      <c r="J917" s="79"/>
      <c r="K917" s="79"/>
      <c r="L917" s="40"/>
      <c r="M917" s="40"/>
      <c r="N917" s="79"/>
      <c r="O917" s="79"/>
      <c r="P917" s="40"/>
      <c r="Q917" s="40"/>
      <c r="R917" s="79"/>
      <c r="S917" s="66"/>
      <c r="T917" s="79"/>
    </row>
    <row r="918" spans="2:20" x14ac:dyDescent="0.35">
      <c r="B918" s="38"/>
      <c r="C918" s="77"/>
      <c r="D918" s="78"/>
      <c r="E918" s="78"/>
      <c r="F918" s="78"/>
      <c r="G918" s="79"/>
      <c r="H918" s="66"/>
      <c r="I918" s="66"/>
      <c r="J918" s="79"/>
      <c r="K918" s="79"/>
      <c r="L918" s="40"/>
      <c r="M918" s="40"/>
      <c r="N918" s="79"/>
      <c r="O918" s="79"/>
      <c r="P918" s="40"/>
      <c r="Q918" s="40"/>
      <c r="R918" s="79"/>
      <c r="S918" s="66"/>
      <c r="T918" s="79"/>
    </row>
    <row r="919" spans="2:20" x14ac:dyDescent="0.35">
      <c r="B919" s="38"/>
      <c r="C919" s="77"/>
      <c r="D919" s="78"/>
      <c r="E919" s="78"/>
      <c r="F919" s="78"/>
      <c r="G919" s="79"/>
      <c r="H919" s="66"/>
      <c r="I919" s="66"/>
      <c r="J919" s="79"/>
      <c r="K919" s="79"/>
      <c r="L919" s="40"/>
      <c r="M919" s="40"/>
      <c r="N919" s="79"/>
      <c r="O919" s="79"/>
      <c r="P919" s="40"/>
      <c r="Q919" s="40"/>
      <c r="R919" s="79"/>
      <c r="S919" s="66"/>
      <c r="T919" s="79"/>
    </row>
    <row r="920" spans="2:20" x14ac:dyDescent="0.35">
      <c r="B920" s="38"/>
      <c r="C920" s="77"/>
      <c r="D920" s="78"/>
      <c r="E920" s="78"/>
      <c r="F920" s="78"/>
      <c r="G920" s="79"/>
      <c r="H920" s="66"/>
      <c r="I920" s="66"/>
      <c r="J920" s="79"/>
      <c r="K920" s="79"/>
      <c r="L920" s="40"/>
      <c r="M920" s="40"/>
      <c r="N920" s="79"/>
      <c r="O920" s="79"/>
      <c r="P920" s="40"/>
      <c r="Q920" s="40"/>
      <c r="R920" s="79"/>
      <c r="S920" s="66"/>
      <c r="T920" s="79"/>
    </row>
    <row r="921" spans="2:20" x14ac:dyDescent="0.35">
      <c r="B921" s="38"/>
      <c r="C921" s="77"/>
      <c r="D921" s="78"/>
      <c r="E921" s="78"/>
      <c r="F921" s="78"/>
      <c r="G921" s="79"/>
      <c r="H921" s="66"/>
      <c r="I921" s="66"/>
      <c r="J921" s="79"/>
      <c r="K921" s="79"/>
      <c r="L921" s="40"/>
      <c r="M921" s="40"/>
      <c r="N921" s="79"/>
      <c r="O921" s="79"/>
      <c r="P921" s="40"/>
      <c r="Q921" s="40"/>
      <c r="R921" s="79"/>
      <c r="S921" s="66"/>
      <c r="T921" s="79"/>
    </row>
    <row r="922" spans="2:20" x14ac:dyDescent="0.35">
      <c r="B922" s="38"/>
      <c r="C922" s="77"/>
      <c r="D922" s="78"/>
      <c r="E922" s="78"/>
      <c r="F922" s="78"/>
      <c r="G922" s="79"/>
      <c r="H922" s="66"/>
      <c r="I922" s="66"/>
      <c r="J922" s="79"/>
      <c r="K922" s="79"/>
      <c r="L922" s="40"/>
      <c r="M922" s="40"/>
      <c r="N922" s="79"/>
      <c r="O922" s="79"/>
      <c r="P922" s="40"/>
      <c r="Q922" s="40"/>
      <c r="R922" s="79"/>
      <c r="S922" s="66"/>
      <c r="T922" s="79"/>
    </row>
    <row r="923" spans="2:20" x14ac:dyDescent="0.35">
      <c r="B923" s="38"/>
      <c r="C923" s="77"/>
      <c r="D923" s="78"/>
      <c r="E923" s="78"/>
      <c r="F923" s="78"/>
      <c r="G923" s="79"/>
      <c r="H923" s="66"/>
      <c r="I923" s="66"/>
      <c r="J923" s="79"/>
      <c r="K923" s="79"/>
      <c r="L923" s="40"/>
      <c r="M923" s="40"/>
      <c r="N923" s="79"/>
      <c r="O923" s="79"/>
      <c r="P923" s="40"/>
      <c r="Q923" s="40"/>
      <c r="R923" s="79"/>
      <c r="S923" s="66"/>
      <c r="T923" s="79"/>
    </row>
    <row r="924" spans="2:20" x14ac:dyDescent="0.35">
      <c r="B924" s="38"/>
      <c r="C924" s="77"/>
      <c r="D924" s="78"/>
      <c r="E924" s="78"/>
      <c r="F924" s="78"/>
      <c r="G924" s="79"/>
      <c r="H924" s="66"/>
      <c r="I924" s="66"/>
      <c r="J924" s="79"/>
      <c r="K924" s="79"/>
      <c r="L924" s="40"/>
      <c r="M924" s="40"/>
      <c r="N924" s="79"/>
      <c r="O924" s="79"/>
      <c r="P924" s="40"/>
      <c r="Q924" s="40"/>
      <c r="R924" s="79"/>
      <c r="S924" s="66"/>
      <c r="T924" s="79"/>
    </row>
    <row r="925" spans="2:20" x14ac:dyDescent="0.35">
      <c r="B925" s="38"/>
      <c r="C925" s="77"/>
      <c r="D925" s="78"/>
      <c r="E925" s="78"/>
      <c r="F925" s="78"/>
      <c r="G925" s="79"/>
      <c r="H925" s="66"/>
      <c r="I925" s="66"/>
      <c r="J925" s="79"/>
      <c r="K925" s="79"/>
      <c r="L925" s="40"/>
      <c r="M925" s="40"/>
      <c r="N925" s="79"/>
      <c r="O925" s="79"/>
      <c r="P925" s="40"/>
      <c r="Q925" s="40"/>
      <c r="R925" s="79"/>
      <c r="S925" s="66"/>
      <c r="T925" s="79"/>
    </row>
    <row r="926" spans="2:20" x14ac:dyDescent="0.35">
      <c r="B926" s="38"/>
      <c r="C926" s="77"/>
      <c r="D926" s="78"/>
      <c r="E926" s="78"/>
      <c r="F926" s="78"/>
      <c r="G926" s="79"/>
      <c r="H926" s="66"/>
      <c r="I926" s="66"/>
      <c r="J926" s="79"/>
      <c r="K926" s="79"/>
      <c r="L926" s="40"/>
      <c r="M926" s="40"/>
      <c r="N926" s="79"/>
      <c r="O926" s="79"/>
      <c r="P926" s="40"/>
      <c r="Q926" s="40"/>
      <c r="R926" s="79"/>
      <c r="S926" s="66"/>
      <c r="T926" s="79"/>
    </row>
    <row r="927" spans="2:20" x14ac:dyDescent="0.35">
      <c r="B927" s="38"/>
      <c r="C927" s="77"/>
      <c r="D927" s="78"/>
      <c r="E927" s="78"/>
      <c r="F927" s="78"/>
      <c r="G927" s="79"/>
      <c r="H927" s="66"/>
      <c r="I927" s="66"/>
      <c r="J927" s="79"/>
      <c r="K927" s="79"/>
      <c r="L927" s="40"/>
      <c r="M927" s="40"/>
      <c r="N927" s="79"/>
      <c r="O927" s="79"/>
      <c r="P927" s="40"/>
      <c r="Q927" s="40"/>
      <c r="R927" s="79"/>
      <c r="S927" s="66"/>
      <c r="T927" s="79"/>
    </row>
    <row r="928" spans="2:20" x14ac:dyDescent="0.35">
      <c r="B928" s="38"/>
      <c r="C928" s="77"/>
      <c r="D928" s="78"/>
      <c r="E928" s="78"/>
      <c r="F928" s="78"/>
      <c r="G928" s="79"/>
      <c r="H928" s="66"/>
      <c r="I928" s="66"/>
      <c r="J928" s="79"/>
      <c r="K928" s="79"/>
      <c r="L928" s="40"/>
      <c r="M928" s="40"/>
      <c r="N928" s="79"/>
      <c r="O928" s="79"/>
      <c r="P928" s="40"/>
      <c r="Q928" s="40"/>
      <c r="R928" s="79"/>
      <c r="S928" s="66"/>
      <c r="T928" s="79"/>
    </row>
    <row r="929" spans="2:20" x14ac:dyDescent="0.35">
      <c r="B929" s="38"/>
      <c r="C929" s="77"/>
      <c r="D929" s="78"/>
      <c r="E929" s="78"/>
      <c r="F929" s="78"/>
      <c r="G929" s="79"/>
      <c r="H929" s="66"/>
      <c r="I929" s="66"/>
      <c r="J929" s="79"/>
      <c r="K929" s="79"/>
      <c r="L929" s="40"/>
      <c r="M929" s="40"/>
      <c r="N929" s="79"/>
      <c r="O929" s="79"/>
      <c r="P929" s="40"/>
      <c r="Q929" s="40"/>
      <c r="R929" s="79"/>
      <c r="S929" s="66"/>
      <c r="T929" s="79"/>
    </row>
    <row r="930" spans="2:20" x14ac:dyDescent="0.35">
      <c r="B930" s="38"/>
      <c r="C930" s="77"/>
      <c r="D930" s="78"/>
      <c r="E930" s="78"/>
      <c r="F930" s="78"/>
      <c r="G930" s="79"/>
      <c r="H930" s="66"/>
      <c r="I930" s="66"/>
      <c r="J930" s="79"/>
      <c r="K930" s="79"/>
      <c r="L930" s="40"/>
      <c r="M930" s="40"/>
      <c r="N930" s="79"/>
      <c r="O930" s="79"/>
      <c r="P930" s="40"/>
      <c r="Q930" s="40"/>
      <c r="R930" s="79"/>
      <c r="S930" s="66"/>
      <c r="T930" s="79"/>
    </row>
    <row r="931" spans="2:20" x14ac:dyDescent="0.35">
      <c r="B931" s="38"/>
      <c r="C931" s="77"/>
      <c r="D931" s="78"/>
      <c r="E931" s="78"/>
      <c r="F931" s="78"/>
      <c r="G931" s="79"/>
      <c r="H931" s="66"/>
      <c r="I931" s="66"/>
      <c r="J931" s="79"/>
      <c r="K931" s="79"/>
      <c r="L931" s="40"/>
      <c r="M931" s="40"/>
      <c r="N931" s="79"/>
      <c r="O931" s="79"/>
      <c r="P931" s="40"/>
      <c r="Q931" s="40"/>
      <c r="R931" s="79"/>
      <c r="S931" s="66"/>
      <c r="T931" s="79"/>
    </row>
    <row r="932" spans="2:20" x14ac:dyDescent="0.35">
      <c r="B932" s="38"/>
      <c r="C932" s="77"/>
      <c r="D932" s="78"/>
      <c r="E932" s="78"/>
      <c r="F932" s="78"/>
      <c r="G932" s="79"/>
      <c r="H932" s="66"/>
      <c r="I932" s="66"/>
      <c r="J932" s="79"/>
      <c r="K932" s="79"/>
      <c r="L932" s="40"/>
      <c r="M932" s="40"/>
      <c r="N932" s="79"/>
      <c r="O932" s="79"/>
      <c r="P932" s="40"/>
      <c r="Q932" s="40"/>
      <c r="R932" s="79"/>
      <c r="S932" s="66"/>
      <c r="T932" s="79"/>
    </row>
    <row r="933" spans="2:20" x14ac:dyDescent="0.35">
      <c r="B933" s="38"/>
      <c r="C933" s="77"/>
      <c r="D933" s="78"/>
      <c r="E933" s="78"/>
      <c r="F933" s="78"/>
      <c r="G933" s="79"/>
      <c r="H933" s="66"/>
      <c r="I933" s="66"/>
      <c r="J933" s="79"/>
      <c r="K933" s="79"/>
      <c r="L933" s="40"/>
      <c r="M933" s="40"/>
      <c r="N933" s="79"/>
      <c r="O933" s="79"/>
      <c r="P933" s="40"/>
      <c r="Q933" s="40"/>
      <c r="R933" s="79"/>
      <c r="S933" s="66"/>
      <c r="T933" s="79"/>
    </row>
    <row r="934" spans="2:20" x14ac:dyDescent="0.35">
      <c r="B934" s="38"/>
      <c r="C934" s="77"/>
      <c r="D934" s="78"/>
      <c r="E934" s="78"/>
      <c r="F934" s="78"/>
      <c r="G934" s="79"/>
      <c r="H934" s="66"/>
      <c r="I934" s="66"/>
      <c r="J934" s="79"/>
      <c r="K934" s="79"/>
      <c r="L934" s="40"/>
      <c r="M934" s="40"/>
      <c r="N934" s="79"/>
      <c r="O934" s="79"/>
      <c r="P934" s="40"/>
      <c r="Q934" s="40"/>
      <c r="R934" s="79"/>
      <c r="S934" s="66"/>
      <c r="T934" s="79"/>
    </row>
    <row r="935" spans="2:20" x14ac:dyDescent="0.35">
      <c r="B935" s="38"/>
      <c r="C935" s="77"/>
      <c r="D935" s="78"/>
      <c r="E935" s="78"/>
      <c r="F935" s="78"/>
      <c r="G935" s="79"/>
      <c r="H935" s="66"/>
      <c r="I935" s="66"/>
      <c r="J935" s="79"/>
      <c r="K935" s="79"/>
      <c r="L935" s="40"/>
      <c r="M935" s="40"/>
      <c r="N935" s="79"/>
      <c r="O935" s="79"/>
      <c r="P935" s="40"/>
      <c r="Q935" s="40"/>
      <c r="R935" s="79"/>
      <c r="S935" s="66"/>
      <c r="T935" s="79"/>
    </row>
    <row r="936" spans="2:20" x14ac:dyDescent="0.35">
      <c r="B936" s="38"/>
      <c r="C936" s="77"/>
      <c r="D936" s="78"/>
      <c r="E936" s="78"/>
      <c r="F936" s="78"/>
      <c r="G936" s="79"/>
      <c r="H936" s="66"/>
      <c r="I936" s="66"/>
      <c r="J936" s="79"/>
      <c r="K936" s="79"/>
      <c r="L936" s="40"/>
      <c r="M936" s="40"/>
      <c r="N936" s="79"/>
      <c r="O936" s="79"/>
      <c r="P936" s="40"/>
      <c r="Q936" s="40"/>
      <c r="R936" s="79"/>
      <c r="S936" s="66"/>
      <c r="T936" s="79"/>
    </row>
    <row r="937" spans="2:20" x14ac:dyDescent="0.35">
      <c r="B937" s="38"/>
      <c r="C937" s="77"/>
      <c r="D937" s="78"/>
      <c r="E937" s="78"/>
      <c r="F937" s="78"/>
      <c r="G937" s="79"/>
      <c r="H937" s="66"/>
      <c r="I937" s="66"/>
      <c r="J937" s="79"/>
      <c r="K937" s="79"/>
      <c r="L937" s="40"/>
      <c r="M937" s="40"/>
      <c r="N937" s="79"/>
      <c r="O937" s="79"/>
      <c r="P937" s="40"/>
      <c r="Q937" s="40"/>
      <c r="R937" s="79"/>
      <c r="S937" s="66"/>
      <c r="T937" s="79"/>
    </row>
    <row r="938" spans="2:20" x14ac:dyDescent="0.35">
      <c r="B938" s="38"/>
      <c r="C938" s="77"/>
      <c r="D938" s="78"/>
      <c r="E938" s="78"/>
      <c r="F938" s="78"/>
      <c r="G938" s="79"/>
      <c r="H938" s="66"/>
      <c r="I938" s="66"/>
      <c r="J938" s="79"/>
      <c r="K938" s="79"/>
      <c r="L938" s="40"/>
      <c r="M938" s="40"/>
      <c r="N938" s="79"/>
      <c r="O938" s="79"/>
      <c r="P938" s="40"/>
      <c r="Q938" s="40"/>
      <c r="R938" s="79"/>
      <c r="S938" s="66"/>
      <c r="T938" s="79"/>
    </row>
    <row r="939" spans="2:20" x14ac:dyDescent="0.35">
      <c r="B939" s="38"/>
      <c r="C939" s="77"/>
      <c r="D939" s="78"/>
      <c r="E939" s="78"/>
      <c r="F939" s="78"/>
      <c r="G939" s="79"/>
      <c r="H939" s="66"/>
      <c r="I939" s="66"/>
      <c r="J939" s="79"/>
      <c r="K939" s="79"/>
      <c r="L939" s="40"/>
      <c r="M939" s="40"/>
      <c r="N939" s="79"/>
      <c r="O939" s="79"/>
      <c r="P939" s="40"/>
      <c r="Q939" s="40"/>
      <c r="R939" s="79"/>
      <c r="S939" s="66"/>
      <c r="T939" s="79"/>
    </row>
    <row r="940" spans="2:20" x14ac:dyDescent="0.35">
      <c r="B940" s="38"/>
      <c r="C940" s="77"/>
      <c r="D940" s="78"/>
      <c r="E940" s="78"/>
      <c r="F940" s="78"/>
      <c r="G940" s="79"/>
      <c r="H940" s="66"/>
      <c r="I940" s="66"/>
      <c r="J940" s="79"/>
      <c r="K940" s="79"/>
      <c r="L940" s="40"/>
      <c r="M940" s="40"/>
      <c r="N940" s="79"/>
      <c r="O940" s="79"/>
      <c r="P940" s="40"/>
      <c r="Q940" s="40"/>
      <c r="R940" s="79"/>
      <c r="S940" s="66"/>
      <c r="T940" s="79"/>
    </row>
    <row r="941" spans="2:20" x14ac:dyDescent="0.35">
      <c r="B941" s="38"/>
      <c r="C941" s="77"/>
      <c r="D941" s="78"/>
      <c r="E941" s="78"/>
      <c r="F941" s="78"/>
      <c r="G941" s="79"/>
      <c r="H941" s="66"/>
      <c r="I941" s="66"/>
      <c r="J941" s="79"/>
      <c r="K941" s="79"/>
      <c r="L941" s="40"/>
      <c r="M941" s="40"/>
      <c r="N941" s="79"/>
      <c r="O941" s="79"/>
      <c r="P941" s="40"/>
      <c r="Q941" s="40"/>
      <c r="R941" s="79"/>
      <c r="S941" s="66"/>
      <c r="T941" s="79"/>
    </row>
    <row r="942" spans="2:20" x14ac:dyDescent="0.35">
      <c r="B942" s="38"/>
      <c r="C942" s="77"/>
      <c r="D942" s="78"/>
      <c r="E942" s="78"/>
      <c r="F942" s="78"/>
      <c r="G942" s="79"/>
      <c r="H942" s="66"/>
      <c r="I942" s="66"/>
      <c r="J942" s="79"/>
      <c r="K942" s="79"/>
      <c r="L942" s="40"/>
      <c r="M942" s="40"/>
      <c r="N942" s="79"/>
      <c r="O942" s="79"/>
      <c r="P942" s="40"/>
      <c r="Q942" s="40"/>
      <c r="R942" s="79"/>
      <c r="S942" s="66"/>
      <c r="T942" s="79"/>
    </row>
    <row r="943" spans="2:20" x14ac:dyDescent="0.35">
      <c r="B943" s="38"/>
      <c r="C943" s="77"/>
      <c r="D943" s="78"/>
      <c r="E943" s="78"/>
      <c r="F943" s="78"/>
      <c r="G943" s="79"/>
      <c r="H943" s="66"/>
      <c r="I943" s="66"/>
      <c r="J943" s="79"/>
      <c r="K943" s="79"/>
      <c r="L943" s="40"/>
      <c r="M943" s="40"/>
      <c r="N943" s="79"/>
      <c r="O943" s="79"/>
      <c r="P943" s="40"/>
      <c r="Q943" s="40"/>
      <c r="R943" s="79"/>
      <c r="S943" s="66"/>
      <c r="T943" s="79"/>
    </row>
    <row r="944" spans="2:20" x14ac:dyDescent="0.35">
      <c r="B944" s="38"/>
      <c r="C944" s="77"/>
      <c r="D944" s="78"/>
      <c r="E944" s="78"/>
      <c r="F944" s="78"/>
      <c r="G944" s="79"/>
      <c r="H944" s="66"/>
      <c r="I944" s="66"/>
      <c r="J944" s="79"/>
      <c r="K944" s="79"/>
      <c r="L944" s="40"/>
      <c r="M944" s="40"/>
      <c r="N944" s="79"/>
      <c r="O944" s="79"/>
      <c r="P944" s="40"/>
      <c r="Q944" s="40"/>
      <c r="R944" s="79"/>
      <c r="S944" s="66"/>
      <c r="T944" s="79"/>
    </row>
    <row r="945" spans="2:20" x14ac:dyDescent="0.35">
      <c r="B945" s="38"/>
      <c r="C945" s="77"/>
      <c r="D945" s="78"/>
      <c r="E945" s="78"/>
      <c r="F945" s="78"/>
      <c r="G945" s="79"/>
      <c r="H945" s="66"/>
      <c r="I945" s="66"/>
      <c r="J945" s="79"/>
      <c r="K945" s="79"/>
      <c r="L945" s="40"/>
      <c r="M945" s="40"/>
      <c r="N945" s="79"/>
      <c r="O945" s="79"/>
      <c r="P945" s="40"/>
      <c r="Q945" s="40"/>
      <c r="R945" s="79"/>
      <c r="S945" s="66"/>
      <c r="T945" s="79"/>
    </row>
    <row r="946" spans="2:20" x14ac:dyDescent="0.35">
      <c r="B946" s="38"/>
      <c r="C946" s="77"/>
      <c r="D946" s="78"/>
      <c r="E946" s="78"/>
      <c r="F946" s="78"/>
      <c r="G946" s="79"/>
      <c r="H946" s="66"/>
      <c r="I946" s="66"/>
      <c r="J946" s="79"/>
      <c r="K946" s="79"/>
      <c r="L946" s="40"/>
      <c r="M946" s="40"/>
      <c r="N946" s="79"/>
      <c r="O946" s="79"/>
      <c r="P946" s="40"/>
      <c r="Q946" s="40"/>
      <c r="R946" s="79"/>
      <c r="S946" s="66"/>
      <c r="T946" s="79"/>
    </row>
    <row r="947" spans="2:20" x14ac:dyDescent="0.35">
      <c r="B947" s="38"/>
      <c r="C947" s="77"/>
      <c r="D947" s="78"/>
      <c r="E947" s="78"/>
      <c r="F947" s="78"/>
      <c r="G947" s="79"/>
      <c r="H947" s="66"/>
      <c r="I947" s="66"/>
      <c r="J947" s="79"/>
      <c r="K947" s="79"/>
      <c r="L947" s="40"/>
      <c r="M947" s="40"/>
      <c r="N947" s="79"/>
      <c r="O947" s="79"/>
      <c r="P947" s="40"/>
      <c r="Q947" s="40"/>
      <c r="R947" s="79"/>
      <c r="S947" s="66"/>
      <c r="T947" s="79"/>
    </row>
    <row r="948" spans="2:20" x14ac:dyDescent="0.35">
      <c r="B948" s="38"/>
      <c r="C948" s="77"/>
      <c r="D948" s="78"/>
      <c r="E948" s="78"/>
      <c r="F948" s="78"/>
      <c r="G948" s="79"/>
      <c r="H948" s="66"/>
      <c r="I948" s="66"/>
      <c r="J948" s="79"/>
      <c r="K948" s="79"/>
      <c r="L948" s="40"/>
      <c r="M948" s="40"/>
      <c r="N948" s="79"/>
      <c r="O948" s="79"/>
      <c r="P948" s="40"/>
      <c r="Q948" s="40"/>
      <c r="R948" s="79"/>
      <c r="S948" s="66"/>
      <c r="T948" s="79"/>
    </row>
    <row r="949" spans="2:20" x14ac:dyDescent="0.35">
      <c r="B949" s="38"/>
      <c r="C949" s="77"/>
      <c r="D949" s="78"/>
      <c r="E949" s="78"/>
      <c r="F949" s="78"/>
      <c r="G949" s="79"/>
      <c r="H949" s="66"/>
      <c r="I949" s="66"/>
      <c r="J949" s="79"/>
      <c r="K949" s="79"/>
      <c r="L949" s="40"/>
      <c r="M949" s="40"/>
      <c r="N949" s="79"/>
      <c r="O949" s="79"/>
      <c r="P949" s="40"/>
      <c r="Q949" s="40"/>
      <c r="R949" s="79"/>
      <c r="S949" s="66"/>
      <c r="T949" s="79"/>
    </row>
    <row r="950" spans="2:20" x14ac:dyDescent="0.35">
      <c r="B950" s="38"/>
      <c r="C950" s="77"/>
      <c r="D950" s="78"/>
      <c r="E950" s="78"/>
      <c r="F950" s="78"/>
      <c r="G950" s="79"/>
      <c r="H950" s="66"/>
      <c r="I950" s="66"/>
      <c r="J950" s="79"/>
      <c r="K950" s="79"/>
      <c r="L950" s="40"/>
      <c r="M950" s="40"/>
      <c r="N950" s="79"/>
      <c r="O950" s="79"/>
      <c r="P950" s="40"/>
      <c r="Q950" s="40"/>
      <c r="R950" s="79"/>
      <c r="S950" s="66"/>
      <c r="T950" s="79"/>
    </row>
    <row r="951" spans="2:20" x14ac:dyDescent="0.35">
      <c r="B951" s="38"/>
      <c r="C951" s="77"/>
      <c r="D951" s="78"/>
      <c r="E951" s="78"/>
      <c r="F951" s="78"/>
      <c r="G951" s="79"/>
      <c r="H951" s="66"/>
      <c r="I951" s="66"/>
      <c r="J951" s="79"/>
      <c r="K951" s="79"/>
      <c r="L951" s="40"/>
      <c r="M951" s="40"/>
      <c r="N951" s="79"/>
      <c r="O951" s="79"/>
      <c r="P951" s="40"/>
      <c r="Q951" s="40"/>
      <c r="R951" s="79"/>
      <c r="S951" s="66"/>
      <c r="T951" s="79"/>
    </row>
    <row r="952" spans="2:20" x14ac:dyDescent="0.35">
      <c r="B952" s="38"/>
      <c r="C952" s="77"/>
      <c r="D952" s="78"/>
      <c r="E952" s="78"/>
      <c r="F952" s="78"/>
      <c r="G952" s="79"/>
      <c r="H952" s="66"/>
      <c r="I952" s="66"/>
      <c r="J952" s="79"/>
      <c r="K952" s="79"/>
      <c r="L952" s="40"/>
      <c r="M952" s="40"/>
      <c r="N952" s="79"/>
      <c r="O952" s="79"/>
      <c r="P952" s="40"/>
      <c r="Q952" s="40"/>
      <c r="R952" s="79"/>
      <c r="S952" s="66"/>
      <c r="T952" s="79"/>
    </row>
    <row r="953" spans="2:20" x14ac:dyDescent="0.35">
      <c r="B953" s="38"/>
      <c r="C953" s="77"/>
      <c r="D953" s="78"/>
      <c r="E953" s="78"/>
      <c r="F953" s="78"/>
      <c r="G953" s="79"/>
      <c r="H953" s="66"/>
      <c r="I953" s="66"/>
      <c r="J953" s="79"/>
      <c r="K953" s="79"/>
      <c r="L953" s="40"/>
      <c r="M953" s="40"/>
      <c r="N953" s="79"/>
      <c r="O953" s="79"/>
      <c r="P953" s="40"/>
      <c r="Q953" s="40"/>
      <c r="R953" s="79"/>
      <c r="S953" s="66"/>
      <c r="T953" s="79"/>
    </row>
    <row r="954" spans="2:20" x14ac:dyDescent="0.35">
      <c r="B954" s="38"/>
      <c r="C954" s="77"/>
      <c r="D954" s="78"/>
      <c r="E954" s="78"/>
      <c r="F954" s="78"/>
      <c r="G954" s="79"/>
      <c r="H954" s="66"/>
      <c r="I954" s="66"/>
      <c r="J954" s="79"/>
      <c r="K954" s="79"/>
      <c r="L954" s="40"/>
      <c r="M954" s="40"/>
      <c r="N954" s="79"/>
      <c r="O954" s="79"/>
      <c r="P954" s="40"/>
      <c r="Q954" s="40"/>
      <c r="R954" s="79"/>
      <c r="S954" s="66"/>
      <c r="T954" s="79"/>
    </row>
    <row r="955" spans="2:20" x14ac:dyDescent="0.35">
      <c r="B955" s="38"/>
      <c r="C955" s="77"/>
      <c r="D955" s="78"/>
      <c r="E955" s="78"/>
      <c r="F955" s="78"/>
      <c r="G955" s="79"/>
      <c r="H955" s="66"/>
      <c r="I955" s="66"/>
      <c r="J955" s="79"/>
      <c r="K955" s="79"/>
      <c r="L955" s="40"/>
      <c r="M955" s="40"/>
      <c r="N955" s="79"/>
      <c r="O955" s="79"/>
      <c r="P955" s="40"/>
      <c r="Q955" s="40"/>
      <c r="R955" s="79"/>
      <c r="S955" s="66"/>
      <c r="T955" s="79"/>
    </row>
    <row r="956" spans="2:20" x14ac:dyDescent="0.35">
      <c r="B956" s="38"/>
      <c r="C956" s="77"/>
      <c r="D956" s="78"/>
      <c r="E956" s="78"/>
      <c r="F956" s="78"/>
      <c r="G956" s="79"/>
      <c r="H956" s="66"/>
      <c r="I956" s="66"/>
      <c r="J956" s="79"/>
      <c r="K956" s="79"/>
      <c r="L956" s="40"/>
      <c r="M956" s="40"/>
      <c r="N956" s="79"/>
      <c r="O956" s="79"/>
      <c r="P956" s="40"/>
      <c r="Q956" s="40"/>
      <c r="R956" s="79"/>
      <c r="S956" s="66"/>
      <c r="T956" s="79"/>
    </row>
    <row r="957" spans="2:20" x14ac:dyDescent="0.35">
      <c r="B957" s="38"/>
      <c r="C957" s="77"/>
      <c r="D957" s="78"/>
      <c r="E957" s="78"/>
      <c r="F957" s="78"/>
      <c r="G957" s="79"/>
      <c r="H957" s="66"/>
      <c r="I957" s="66"/>
      <c r="J957" s="79"/>
      <c r="K957" s="79"/>
      <c r="L957" s="40"/>
      <c r="M957" s="40"/>
      <c r="N957" s="79"/>
      <c r="O957" s="79"/>
      <c r="P957" s="40"/>
      <c r="Q957" s="40"/>
      <c r="R957" s="79"/>
      <c r="S957" s="66"/>
      <c r="T957" s="79"/>
    </row>
    <row r="958" spans="2:20" x14ac:dyDescent="0.35">
      <c r="B958" s="38"/>
      <c r="C958" s="77"/>
      <c r="D958" s="78"/>
      <c r="E958" s="78"/>
      <c r="F958" s="78"/>
      <c r="G958" s="79"/>
      <c r="H958" s="66"/>
      <c r="I958" s="66"/>
      <c r="J958" s="79"/>
      <c r="K958" s="79"/>
      <c r="L958" s="40"/>
      <c r="M958" s="40"/>
      <c r="N958" s="79"/>
      <c r="O958" s="79"/>
      <c r="P958" s="40"/>
      <c r="Q958" s="40"/>
      <c r="R958" s="79"/>
      <c r="S958" s="66"/>
      <c r="T958" s="79"/>
    </row>
    <row r="959" spans="2:20" x14ac:dyDescent="0.35">
      <c r="B959" s="38"/>
      <c r="C959" s="77"/>
      <c r="D959" s="78"/>
      <c r="E959" s="78"/>
      <c r="F959" s="78"/>
      <c r="G959" s="79"/>
      <c r="H959" s="66"/>
      <c r="I959" s="66"/>
      <c r="J959" s="79"/>
      <c r="K959" s="79"/>
      <c r="L959" s="40"/>
      <c r="M959" s="40"/>
      <c r="N959" s="79"/>
      <c r="O959" s="79"/>
      <c r="P959" s="40"/>
      <c r="Q959" s="40"/>
      <c r="R959" s="79"/>
      <c r="S959" s="66"/>
      <c r="T959" s="79"/>
    </row>
    <row r="960" spans="2:20" x14ac:dyDescent="0.35">
      <c r="B960" s="38"/>
      <c r="C960" s="77"/>
      <c r="D960" s="78"/>
      <c r="E960" s="78"/>
      <c r="F960" s="78"/>
      <c r="G960" s="79"/>
      <c r="H960" s="66"/>
      <c r="I960" s="66"/>
      <c r="J960" s="79"/>
      <c r="K960" s="79"/>
      <c r="L960" s="40"/>
      <c r="M960" s="40"/>
      <c r="N960" s="79"/>
      <c r="O960" s="79"/>
      <c r="P960" s="40"/>
      <c r="Q960" s="40"/>
      <c r="R960" s="79"/>
      <c r="S960" s="66"/>
      <c r="T960" s="79"/>
    </row>
    <row r="961" spans="2:20" x14ac:dyDescent="0.35">
      <c r="B961" s="38"/>
      <c r="C961" s="77"/>
      <c r="D961" s="78"/>
      <c r="E961" s="78"/>
      <c r="F961" s="78"/>
      <c r="G961" s="79"/>
      <c r="H961" s="66"/>
      <c r="I961" s="66"/>
      <c r="J961" s="79"/>
      <c r="K961" s="79"/>
      <c r="L961" s="40"/>
      <c r="M961" s="40"/>
      <c r="N961" s="79"/>
      <c r="O961" s="79"/>
      <c r="P961" s="40"/>
      <c r="Q961" s="40"/>
      <c r="R961" s="79"/>
      <c r="S961" s="66"/>
      <c r="T961" s="79"/>
    </row>
    <row r="962" spans="2:20" x14ac:dyDescent="0.35">
      <c r="B962" s="38"/>
      <c r="C962" s="77"/>
      <c r="D962" s="78"/>
      <c r="E962" s="78"/>
      <c r="F962" s="78"/>
      <c r="G962" s="79"/>
      <c r="H962" s="66"/>
      <c r="I962" s="66"/>
      <c r="J962" s="79"/>
      <c r="K962" s="79"/>
      <c r="L962" s="40"/>
      <c r="M962" s="40"/>
      <c r="N962" s="79"/>
      <c r="O962" s="79"/>
      <c r="P962" s="40"/>
      <c r="Q962" s="40"/>
      <c r="R962" s="79"/>
      <c r="S962" s="66"/>
      <c r="T962" s="79"/>
    </row>
    <row r="963" spans="2:20" x14ac:dyDescent="0.35">
      <c r="B963" s="38"/>
      <c r="C963" s="77"/>
      <c r="D963" s="78"/>
      <c r="E963" s="78"/>
      <c r="F963" s="78"/>
      <c r="G963" s="79"/>
      <c r="H963" s="66"/>
      <c r="I963" s="66"/>
      <c r="J963" s="79"/>
      <c r="K963" s="79"/>
      <c r="L963" s="40"/>
      <c r="M963" s="40"/>
      <c r="N963" s="79"/>
      <c r="O963" s="79"/>
      <c r="P963" s="40"/>
      <c r="Q963" s="40"/>
      <c r="R963" s="79"/>
      <c r="S963" s="66"/>
      <c r="T963" s="79"/>
    </row>
    <row r="964" spans="2:20" x14ac:dyDescent="0.35">
      <c r="B964" s="38"/>
      <c r="C964" s="77"/>
      <c r="D964" s="78"/>
      <c r="E964" s="78"/>
      <c r="F964" s="78"/>
      <c r="G964" s="79"/>
      <c r="H964" s="66"/>
      <c r="I964" s="66"/>
      <c r="J964" s="79"/>
      <c r="K964" s="79"/>
      <c r="L964" s="40"/>
      <c r="M964" s="40"/>
      <c r="N964" s="79"/>
      <c r="O964" s="79"/>
      <c r="P964" s="40"/>
      <c r="Q964" s="40"/>
      <c r="R964" s="79"/>
      <c r="S964" s="66"/>
      <c r="T964" s="79"/>
    </row>
    <row r="965" spans="2:20" x14ac:dyDescent="0.35">
      <c r="B965" s="38"/>
      <c r="C965" s="77"/>
      <c r="D965" s="78"/>
      <c r="E965" s="78"/>
      <c r="F965" s="78"/>
      <c r="G965" s="79"/>
      <c r="H965" s="66"/>
      <c r="I965" s="66"/>
      <c r="J965" s="79"/>
      <c r="K965" s="79"/>
      <c r="L965" s="40"/>
      <c r="M965" s="40"/>
      <c r="N965" s="79"/>
      <c r="O965" s="79"/>
      <c r="P965" s="40"/>
      <c r="Q965" s="40"/>
      <c r="R965" s="79"/>
      <c r="S965" s="66"/>
      <c r="T965" s="79"/>
    </row>
    <row r="966" spans="2:20" x14ac:dyDescent="0.35">
      <c r="B966" s="38"/>
      <c r="C966" s="77"/>
      <c r="D966" s="78"/>
      <c r="E966" s="78"/>
      <c r="F966" s="78"/>
      <c r="G966" s="79"/>
      <c r="H966" s="66"/>
      <c r="I966" s="66"/>
      <c r="J966" s="79"/>
      <c r="K966" s="79"/>
      <c r="L966" s="40"/>
      <c r="M966" s="40"/>
      <c r="N966" s="79"/>
      <c r="O966" s="79"/>
      <c r="P966" s="40"/>
      <c r="Q966" s="40"/>
      <c r="R966" s="79"/>
      <c r="S966" s="66"/>
      <c r="T966" s="79"/>
    </row>
    <row r="967" spans="2:20" x14ac:dyDescent="0.35">
      <c r="B967" s="38"/>
      <c r="C967" s="77"/>
      <c r="D967" s="78"/>
      <c r="E967" s="78"/>
      <c r="F967" s="78"/>
      <c r="G967" s="79"/>
      <c r="H967" s="66"/>
      <c r="I967" s="66"/>
      <c r="J967" s="79"/>
      <c r="K967" s="79"/>
      <c r="L967" s="40"/>
      <c r="M967" s="40"/>
      <c r="N967" s="79"/>
      <c r="O967" s="79"/>
      <c r="P967" s="40"/>
      <c r="Q967" s="40"/>
      <c r="R967" s="79"/>
      <c r="S967" s="66"/>
      <c r="T967" s="79"/>
    </row>
    <row r="968" spans="2:20" x14ac:dyDescent="0.35">
      <c r="B968" s="38"/>
      <c r="C968" s="77"/>
      <c r="D968" s="78"/>
      <c r="E968" s="78"/>
      <c r="F968" s="78"/>
      <c r="G968" s="79"/>
      <c r="H968" s="66"/>
      <c r="I968" s="66"/>
      <c r="J968" s="79"/>
      <c r="K968" s="79"/>
      <c r="L968" s="40"/>
      <c r="M968" s="40"/>
      <c r="N968" s="79"/>
      <c r="O968" s="79"/>
      <c r="P968" s="40"/>
      <c r="Q968" s="40"/>
      <c r="R968" s="79"/>
      <c r="S968" s="66"/>
      <c r="T968" s="79"/>
    </row>
    <row r="969" spans="2:20" x14ac:dyDescent="0.35">
      <c r="B969" s="38"/>
      <c r="C969" s="77"/>
      <c r="D969" s="78"/>
      <c r="E969" s="78"/>
      <c r="F969" s="78"/>
      <c r="G969" s="79"/>
      <c r="H969" s="66"/>
      <c r="I969" s="66"/>
      <c r="J969" s="79"/>
      <c r="K969" s="79"/>
      <c r="L969" s="40"/>
      <c r="M969" s="40"/>
      <c r="N969" s="79"/>
      <c r="O969" s="79"/>
      <c r="P969" s="40"/>
      <c r="Q969" s="40"/>
      <c r="R969" s="79"/>
      <c r="S969" s="66"/>
      <c r="T969" s="79"/>
    </row>
    <row r="970" spans="2:20" x14ac:dyDescent="0.35">
      <c r="B970" s="38"/>
      <c r="C970" s="77"/>
      <c r="D970" s="78"/>
      <c r="E970" s="78"/>
      <c r="F970" s="78"/>
      <c r="G970" s="79"/>
      <c r="H970" s="66"/>
      <c r="I970" s="66"/>
      <c r="J970" s="79"/>
      <c r="K970" s="79"/>
      <c r="L970" s="40"/>
      <c r="M970" s="40"/>
      <c r="N970" s="79"/>
      <c r="O970" s="79"/>
      <c r="P970" s="40"/>
      <c r="Q970" s="40"/>
      <c r="R970" s="79"/>
      <c r="S970" s="66"/>
      <c r="T970" s="79"/>
    </row>
    <row r="971" spans="2:20" x14ac:dyDescent="0.35">
      <c r="B971" s="38"/>
      <c r="C971" s="77"/>
      <c r="D971" s="78"/>
      <c r="E971" s="78"/>
      <c r="F971" s="78"/>
      <c r="G971" s="79"/>
      <c r="H971" s="66"/>
      <c r="I971" s="66"/>
      <c r="J971" s="79"/>
      <c r="K971" s="79"/>
      <c r="L971" s="40"/>
      <c r="M971" s="40"/>
      <c r="N971" s="79"/>
      <c r="O971" s="79"/>
      <c r="P971" s="40"/>
      <c r="Q971" s="40"/>
      <c r="R971" s="79"/>
      <c r="S971" s="66"/>
      <c r="T971" s="79"/>
    </row>
    <row r="972" spans="2:20" x14ac:dyDescent="0.35">
      <c r="B972" s="38"/>
      <c r="C972" s="77"/>
      <c r="D972" s="78"/>
      <c r="E972" s="78"/>
      <c r="F972" s="78"/>
      <c r="G972" s="79"/>
      <c r="H972" s="66"/>
      <c r="I972" s="66"/>
      <c r="J972" s="79"/>
      <c r="K972" s="79"/>
      <c r="L972" s="40"/>
      <c r="M972" s="40"/>
      <c r="N972" s="79"/>
      <c r="O972" s="79"/>
      <c r="P972" s="40"/>
      <c r="Q972" s="40"/>
      <c r="R972" s="79"/>
      <c r="S972" s="66"/>
      <c r="T972" s="79"/>
    </row>
    <row r="973" spans="2:20" x14ac:dyDescent="0.35">
      <c r="B973" s="38"/>
      <c r="C973" s="77"/>
      <c r="D973" s="78"/>
      <c r="E973" s="78"/>
      <c r="F973" s="78"/>
      <c r="G973" s="79"/>
      <c r="H973" s="66"/>
      <c r="I973" s="66"/>
      <c r="J973" s="79"/>
      <c r="K973" s="79"/>
      <c r="L973" s="40"/>
      <c r="M973" s="40"/>
      <c r="N973" s="79"/>
      <c r="O973" s="79"/>
      <c r="P973" s="40"/>
      <c r="Q973" s="40"/>
      <c r="R973" s="79"/>
      <c r="S973" s="66"/>
      <c r="T973" s="79"/>
    </row>
    <row r="974" spans="2:20" x14ac:dyDescent="0.35">
      <c r="B974" s="38"/>
      <c r="C974" s="77"/>
      <c r="D974" s="78"/>
      <c r="E974" s="78"/>
      <c r="F974" s="78"/>
      <c r="G974" s="79"/>
      <c r="H974" s="66"/>
      <c r="I974" s="66"/>
      <c r="J974" s="79"/>
      <c r="K974" s="79"/>
      <c r="L974" s="40"/>
      <c r="M974" s="40"/>
      <c r="N974" s="79"/>
      <c r="O974" s="79"/>
      <c r="P974" s="40"/>
      <c r="Q974" s="40"/>
      <c r="R974" s="79"/>
      <c r="S974" s="66"/>
      <c r="T974" s="79"/>
    </row>
    <row r="975" spans="2:20" x14ac:dyDescent="0.35">
      <c r="B975" s="38"/>
      <c r="C975" s="77"/>
      <c r="D975" s="78"/>
      <c r="E975" s="78"/>
      <c r="F975" s="78"/>
      <c r="G975" s="79"/>
      <c r="H975" s="66"/>
      <c r="I975" s="66"/>
      <c r="J975" s="79"/>
      <c r="K975" s="79"/>
      <c r="L975" s="40"/>
      <c r="M975" s="40"/>
      <c r="N975" s="79"/>
      <c r="O975" s="79"/>
      <c r="P975" s="40"/>
      <c r="Q975" s="40"/>
      <c r="R975" s="79"/>
      <c r="S975" s="66"/>
      <c r="T975" s="79"/>
    </row>
    <row r="976" spans="2:20" x14ac:dyDescent="0.35">
      <c r="B976" s="38"/>
      <c r="C976" s="77"/>
      <c r="D976" s="78"/>
      <c r="E976" s="78"/>
      <c r="F976" s="78"/>
      <c r="G976" s="79"/>
      <c r="H976" s="66"/>
      <c r="I976" s="66"/>
      <c r="J976" s="79"/>
      <c r="K976" s="79"/>
      <c r="L976" s="40"/>
      <c r="M976" s="40"/>
      <c r="N976" s="79"/>
      <c r="O976" s="79"/>
      <c r="P976" s="40"/>
      <c r="Q976" s="40"/>
      <c r="R976" s="79"/>
      <c r="S976" s="66"/>
      <c r="T976" s="79"/>
    </row>
    <row r="977" spans="2:20" x14ac:dyDescent="0.35">
      <c r="B977" s="38"/>
      <c r="C977" s="77"/>
      <c r="D977" s="78"/>
      <c r="E977" s="78"/>
      <c r="F977" s="78"/>
      <c r="G977" s="79"/>
      <c r="H977" s="66"/>
      <c r="I977" s="66"/>
      <c r="J977" s="79"/>
      <c r="K977" s="79"/>
      <c r="L977" s="40"/>
      <c r="M977" s="40"/>
      <c r="N977" s="79"/>
      <c r="O977" s="79"/>
      <c r="P977" s="40"/>
      <c r="Q977" s="40"/>
      <c r="R977" s="79"/>
      <c r="S977" s="66"/>
      <c r="T977" s="79"/>
    </row>
    <row r="978" spans="2:20" x14ac:dyDescent="0.35">
      <c r="B978" s="38"/>
      <c r="C978" s="77"/>
      <c r="D978" s="78"/>
      <c r="E978" s="78"/>
      <c r="F978" s="78"/>
      <c r="G978" s="79"/>
      <c r="H978" s="66"/>
      <c r="I978" s="66"/>
      <c r="J978" s="79"/>
      <c r="K978" s="79"/>
      <c r="L978" s="40"/>
      <c r="M978" s="40"/>
      <c r="N978" s="79"/>
      <c r="O978" s="79"/>
      <c r="P978" s="40"/>
      <c r="Q978" s="40"/>
      <c r="R978" s="79"/>
      <c r="S978" s="66"/>
      <c r="T978" s="79"/>
    </row>
    <row r="979" spans="2:20" x14ac:dyDescent="0.35">
      <c r="B979" s="38"/>
      <c r="C979" s="77"/>
      <c r="D979" s="78"/>
      <c r="E979" s="78"/>
      <c r="F979" s="78"/>
      <c r="G979" s="79"/>
      <c r="H979" s="66"/>
      <c r="I979" s="66"/>
      <c r="J979" s="79"/>
      <c r="K979" s="79"/>
      <c r="L979" s="40"/>
      <c r="M979" s="40"/>
      <c r="N979" s="79"/>
      <c r="O979" s="79"/>
      <c r="P979" s="40"/>
      <c r="Q979" s="40"/>
      <c r="R979" s="79"/>
      <c r="S979" s="66"/>
      <c r="T979" s="79"/>
    </row>
    <row r="980" spans="2:20" x14ac:dyDescent="0.35">
      <c r="B980" s="38"/>
      <c r="C980" s="77"/>
      <c r="D980" s="78"/>
      <c r="E980" s="78"/>
      <c r="F980" s="78"/>
      <c r="G980" s="79"/>
      <c r="H980" s="66"/>
      <c r="I980" s="66"/>
      <c r="J980" s="79"/>
      <c r="K980" s="79"/>
      <c r="L980" s="40"/>
      <c r="M980" s="40"/>
      <c r="N980" s="79"/>
      <c r="O980" s="79"/>
      <c r="P980" s="40"/>
      <c r="Q980" s="40"/>
      <c r="R980" s="79"/>
      <c r="S980" s="66"/>
      <c r="T980" s="79"/>
    </row>
    <row r="981" spans="2:20" x14ac:dyDescent="0.35">
      <c r="B981" s="38"/>
      <c r="C981" s="77"/>
      <c r="D981" s="78"/>
      <c r="E981" s="78"/>
      <c r="F981" s="78"/>
      <c r="G981" s="79"/>
      <c r="H981" s="66"/>
      <c r="I981" s="66"/>
      <c r="J981" s="79"/>
      <c r="K981" s="79"/>
      <c r="L981" s="40"/>
      <c r="M981" s="40"/>
      <c r="N981" s="79"/>
      <c r="O981" s="79"/>
      <c r="P981" s="40"/>
      <c r="Q981" s="40"/>
      <c r="R981" s="79"/>
      <c r="S981" s="66"/>
      <c r="T981" s="79"/>
    </row>
    <row r="982" spans="2:20" x14ac:dyDescent="0.35">
      <c r="B982" s="38"/>
      <c r="C982" s="77"/>
      <c r="D982" s="78"/>
      <c r="E982" s="78"/>
      <c r="F982" s="78"/>
      <c r="G982" s="79"/>
      <c r="H982" s="66"/>
      <c r="I982" s="66"/>
      <c r="J982" s="79"/>
      <c r="K982" s="79"/>
      <c r="L982" s="40"/>
      <c r="M982" s="40"/>
      <c r="N982" s="79"/>
      <c r="O982" s="79"/>
      <c r="P982" s="40"/>
      <c r="Q982" s="40"/>
      <c r="R982" s="79"/>
      <c r="S982" s="66"/>
      <c r="T982" s="79"/>
    </row>
    <row r="983" spans="2:20" x14ac:dyDescent="0.35">
      <c r="B983" s="38"/>
      <c r="C983" s="77"/>
      <c r="D983" s="78"/>
      <c r="E983" s="78"/>
      <c r="F983" s="78"/>
      <c r="G983" s="79"/>
      <c r="H983" s="66"/>
      <c r="I983" s="66"/>
      <c r="J983" s="79"/>
      <c r="K983" s="79"/>
      <c r="L983" s="40"/>
      <c r="M983" s="40"/>
      <c r="N983" s="79"/>
      <c r="O983" s="79"/>
      <c r="P983" s="40"/>
      <c r="Q983" s="40"/>
      <c r="R983" s="79"/>
      <c r="S983" s="66"/>
      <c r="T983" s="79"/>
    </row>
    <row r="984" spans="2:20" x14ac:dyDescent="0.35">
      <c r="B984" s="38"/>
      <c r="C984" s="77"/>
      <c r="D984" s="78"/>
      <c r="E984" s="78"/>
      <c r="F984" s="78"/>
      <c r="G984" s="79"/>
      <c r="H984" s="66"/>
      <c r="I984" s="66"/>
      <c r="J984" s="79"/>
      <c r="K984" s="79"/>
      <c r="L984" s="40"/>
      <c r="M984" s="40"/>
      <c r="N984" s="79"/>
      <c r="O984" s="79"/>
      <c r="P984" s="40"/>
      <c r="Q984" s="40"/>
      <c r="R984" s="79"/>
      <c r="S984" s="66"/>
      <c r="T984" s="79"/>
    </row>
    <row r="985" spans="2:20" x14ac:dyDescent="0.35">
      <c r="B985" s="38"/>
      <c r="C985" s="77"/>
      <c r="D985" s="78"/>
      <c r="E985" s="78"/>
      <c r="F985" s="78"/>
      <c r="G985" s="79"/>
      <c r="H985" s="66"/>
      <c r="I985" s="66"/>
      <c r="J985" s="79"/>
      <c r="K985" s="79"/>
      <c r="L985" s="40"/>
      <c r="M985" s="40"/>
      <c r="N985" s="79"/>
      <c r="O985" s="79"/>
      <c r="P985" s="40"/>
      <c r="Q985" s="40"/>
      <c r="R985" s="79"/>
      <c r="S985" s="66"/>
      <c r="T985" s="79"/>
    </row>
    <row r="986" spans="2:20" x14ac:dyDescent="0.35">
      <c r="B986" s="38"/>
      <c r="C986" s="77"/>
      <c r="D986" s="78"/>
      <c r="E986" s="78"/>
      <c r="F986" s="78"/>
      <c r="G986" s="79"/>
      <c r="H986" s="66"/>
      <c r="I986" s="66"/>
      <c r="J986" s="79"/>
      <c r="K986" s="79"/>
      <c r="L986" s="40"/>
      <c r="M986" s="40"/>
      <c r="N986" s="79"/>
      <c r="O986" s="79"/>
      <c r="P986" s="40"/>
      <c r="Q986" s="40"/>
      <c r="R986" s="79"/>
      <c r="S986" s="66"/>
      <c r="T986" s="79"/>
    </row>
    <row r="987" spans="2:20" x14ac:dyDescent="0.35">
      <c r="B987" s="38"/>
      <c r="C987" s="77"/>
      <c r="D987" s="78"/>
      <c r="E987" s="78"/>
      <c r="F987" s="78"/>
      <c r="G987" s="79"/>
      <c r="H987" s="66"/>
      <c r="I987" s="66"/>
      <c r="J987" s="79"/>
      <c r="K987" s="79"/>
      <c r="L987" s="40"/>
      <c r="M987" s="40"/>
      <c r="N987" s="79"/>
      <c r="O987" s="79"/>
      <c r="P987" s="40"/>
      <c r="Q987" s="40"/>
      <c r="R987" s="79"/>
      <c r="S987" s="66"/>
      <c r="T987" s="79"/>
    </row>
    <row r="988" spans="2:20" x14ac:dyDescent="0.35">
      <c r="B988" s="38"/>
      <c r="C988" s="77"/>
      <c r="D988" s="78"/>
      <c r="E988" s="78"/>
      <c r="F988" s="78"/>
      <c r="G988" s="79"/>
      <c r="H988" s="66"/>
      <c r="I988" s="66"/>
      <c r="J988" s="79"/>
      <c r="K988" s="79"/>
      <c r="L988" s="40"/>
      <c r="M988" s="40"/>
      <c r="N988" s="79"/>
      <c r="O988" s="79"/>
      <c r="P988" s="40"/>
      <c r="Q988" s="40"/>
      <c r="R988" s="79"/>
      <c r="S988" s="66"/>
      <c r="T988" s="79"/>
    </row>
    <row r="989" spans="2:20" x14ac:dyDescent="0.35">
      <c r="B989" s="38"/>
      <c r="C989" s="77"/>
      <c r="D989" s="78"/>
      <c r="E989" s="78"/>
      <c r="F989" s="78"/>
      <c r="G989" s="79"/>
      <c r="H989" s="66"/>
      <c r="I989" s="66"/>
      <c r="J989" s="79"/>
      <c r="K989" s="79"/>
      <c r="L989" s="40"/>
      <c r="M989" s="40"/>
      <c r="N989" s="79"/>
      <c r="O989" s="79"/>
      <c r="P989" s="40"/>
      <c r="Q989" s="40"/>
      <c r="R989" s="79"/>
      <c r="S989" s="66"/>
      <c r="T989" s="79"/>
    </row>
    <row r="990" spans="2:20" x14ac:dyDescent="0.35">
      <c r="B990" s="38"/>
      <c r="C990" s="77"/>
      <c r="D990" s="78"/>
      <c r="E990" s="78"/>
      <c r="F990" s="78"/>
      <c r="G990" s="79"/>
      <c r="H990" s="66"/>
      <c r="I990" s="66"/>
      <c r="J990" s="79"/>
      <c r="K990" s="79"/>
      <c r="L990" s="40"/>
      <c r="M990" s="40"/>
      <c r="N990" s="79"/>
      <c r="O990" s="79"/>
      <c r="P990" s="40"/>
      <c r="Q990" s="40"/>
      <c r="R990" s="79"/>
      <c r="S990" s="66"/>
      <c r="T990" s="79"/>
    </row>
    <row r="991" spans="2:20" x14ac:dyDescent="0.35">
      <c r="B991" s="38"/>
      <c r="C991" s="77"/>
      <c r="D991" s="78"/>
      <c r="E991" s="78"/>
      <c r="F991" s="78"/>
      <c r="G991" s="79"/>
      <c r="H991" s="66"/>
      <c r="I991" s="66"/>
      <c r="J991" s="79"/>
      <c r="K991" s="79"/>
      <c r="L991" s="40"/>
      <c r="M991" s="40"/>
      <c r="N991" s="79"/>
      <c r="O991" s="79"/>
      <c r="P991" s="40"/>
      <c r="Q991" s="40"/>
      <c r="R991" s="79"/>
      <c r="S991" s="66"/>
      <c r="T991" s="79"/>
    </row>
    <row r="992" spans="2:20" x14ac:dyDescent="0.35">
      <c r="B992" s="38"/>
      <c r="C992" s="77"/>
      <c r="D992" s="78"/>
      <c r="E992" s="78"/>
      <c r="F992" s="78"/>
      <c r="G992" s="79"/>
      <c r="H992" s="66"/>
      <c r="I992" s="66"/>
      <c r="J992" s="79"/>
      <c r="K992" s="79"/>
      <c r="L992" s="40"/>
      <c r="M992" s="40"/>
      <c r="N992" s="79"/>
      <c r="O992" s="79"/>
      <c r="P992" s="40"/>
      <c r="Q992" s="40"/>
      <c r="R992" s="79"/>
      <c r="S992" s="66"/>
      <c r="T992" s="79"/>
    </row>
    <row r="993" spans="2:20" x14ac:dyDescent="0.35">
      <c r="B993" s="38"/>
      <c r="C993" s="77"/>
      <c r="D993" s="78"/>
      <c r="E993" s="78"/>
      <c r="F993" s="78"/>
      <c r="G993" s="79"/>
      <c r="H993" s="66"/>
      <c r="I993" s="66"/>
      <c r="J993" s="79"/>
      <c r="K993" s="79"/>
      <c r="L993" s="40"/>
      <c r="M993" s="40"/>
      <c r="N993" s="79"/>
      <c r="O993" s="79"/>
      <c r="P993" s="40"/>
      <c r="Q993" s="40"/>
      <c r="R993" s="79"/>
      <c r="S993" s="66"/>
      <c r="T993" s="79"/>
    </row>
    <row r="994" spans="2:20" x14ac:dyDescent="0.35">
      <c r="B994" s="38"/>
      <c r="C994" s="77"/>
      <c r="D994" s="78"/>
      <c r="E994" s="78"/>
      <c r="F994" s="78"/>
      <c r="G994" s="79"/>
      <c r="H994" s="66"/>
      <c r="I994" s="66"/>
      <c r="J994" s="79"/>
      <c r="K994" s="79"/>
      <c r="L994" s="40"/>
      <c r="M994" s="40"/>
      <c r="N994" s="79"/>
      <c r="O994" s="79"/>
      <c r="P994" s="40"/>
      <c r="Q994" s="40"/>
      <c r="R994" s="79"/>
      <c r="S994" s="66"/>
      <c r="T994" s="79"/>
    </row>
    <row r="995" spans="2:20" x14ac:dyDescent="0.35">
      <c r="B995" s="38"/>
      <c r="C995" s="77"/>
      <c r="D995" s="78"/>
      <c r="E995" s="78"/>
      <c r="F995" s="78"/>
      <c r="G995" s="79"/>
      <c r="H995" s="66"/>
      <c r="I995" s="66"/>
      <c r="J995" s="79"/>
      <c r="K995" s="79"/>
      <c r="L995" s="40"/>
      <c r="M995" s="40"/>
      <c r="N995" s="79"/>
      <c r="O995" s="79"/>
      <c r="P995" s="40"/>
      <c r="Q995" s="40"/>
      <c r="R995" s="79"/>
      <c r="S995" s="66"/>
      <c r="T995" s="79"/>
    </row>
    <row r="996" spans="2:20" x14ac:dyDescent="0.35">
      <c r="B996" s="38"/>
      <c r="C996" s="77"/>
      <c r="D996" s="78"/>
      <c r="E996" s="78"/>
      <c r="F996" s="78"/>
      <c r="G996" s="79"/>
      <c r="H996" s="66"/>
      <c r="I996" s="66"/>
      <c r="J996" s="79"/>
      <c r="K996" s="79"/>
      <c r="L996" s="40"/>
      <c r="M996" s="40"/>
      <c r="N996" s="79"/>
      <c r="O996" s="79"/>
      <c r="P996" s="40"/>
      <c r="Q996" s="40"/>
      <c r="R996" s="79"/>
      <c r="S996" s="66"/>
      <c r="T996" s="79"/>
    </row>
    <row r="997" spans="2:20" x14ac:dyDescent="0.35">
      <c r="B997" s="38"/>
      <c r="C997" s="77"/>
      <c r="D997" s="78"/>
      <c r="E997" s="78"/>
      <c r="F997" s="78"/>
      <c r="G997" s="79"/>
      <c r="H997" s="66"/>
      <c r="I997" s="66"/>
      <c r="J997" s="79"/>
      <c r="K997" s="79"/>
      <c r="L997" s="40"/>
      <c r="M997" s="40"/>
      <c r="N997" s="79"/>
      <c r="O997" s="79"/>
      <c r="P997" s="40"/>
      <c r="Q997" s="40"/>
      <c r="R997" s="79"/>
      <c r="S997" s="66"/>
      <c r="T997" s="79"/>
    </row>
    <row r="998" spans="2:20" x14ac:dyDescent="0.35">
      <c r="B998" s="38"/>
      <c r="C998" s="77"/>
      <c r="D998" s="78"/>
      <c r="E998" s="78"/>
      <c r="F998" s="78"/>
      <c r="G998" s="79"/>
      <c r="H998" s="66"/>
      <c r="I998" s="66"/>
      <c r="J998" s="79"/>
      <c r="K998" s="79"/>
      <c r="L998" s="40"/>
      <c r="M998" s="40"/>
      <c r="N998" s="79"/>
      <c r="O998" s="79"/>
      <c r="P998" s="40"/>
      <c r="Q998" s="40"/>
      <c r="R998" s="79"/>
      <c r="S998" s="66"/>
      <c r="T998" s="79"/>
    </row>
    <row r="999" spans="2:20" x14ac:dyDescent="0.35">
      <c r="B999" s="38"/>
      <c r="C999" s="77"/>
      <c r="D999" s="78"/>
      <c r="E999" s="78"/>
      <c r="F999" s="78"/>
      <c r="G999" s="79"/>
      <c r="H999" s="66"/>
      <c r="I999" s="66"/>
      <c r="J999" s="79"/>
      <c r="K999" s="79"/>
      <c r="L999" s="40"/>
      <c r="M999" s="40"/>
      <c r="N999" s="79"/>
      <c r="O999" s="79"/>
      <c r="P999" s="40"/>
      <c r="Q999" s="40"/>
      <c r="R999" s="79"/>
      <c r="S999" s="66"/>
      <c r="T999" s="79"/>
    </row>
    <row r="1000" spans="2:20" x14ac:dyDescent="0.35">
      <c r="B1000" s="38"/>
      <c r="C1000" s="77"/>
      <c r="D1000" s="78"/>
      <c r="E1000" s="78"/>
      <c r="F1000" s="78"/>
      <c r="G1000" s="79"/>
      <c r="H1000" s="66"/>
      <c r="I1000" s="66"/>
      <c r="J1000" s="79"/>
      <c r="K1000" s="79"/>
      <c r="L1000" s="40"/>
      <c r="M1000" s="40"/>
      <c r="N1000" s="79"/>
      <c r="O1000" s="79"/>
      <c r="P1000" s="40"/>
      <c r="Q1000" s="40"/>
      <c r="R1000" s="79"/>
      <c r="S1000" s="66"/>
      <c r="T1000" s="79"/>
    </row>
  </sheetData>
  <mergeCells count="7">
    <mergeCell ref="B58:G58"/>
    <mergeCell ref="B2:G2"/>
    <mergeCell ref="Q2:S2"/>
    <mergeCell ref="T2"/>
    <mergeCell ref="M2:N2"/>
    <mergeCell ref="H2:L2"/>
    <mergeCell ref="O2:P2"/>
  </mergeCells>
  <conditionalFormatting sqref="H5:H1000">
    <cfRule type="expression" dxfId="15" priority="8">
      <formula>AND(OR($Q5="In Progress",$Q5="Testing"),ISBLANK($H5))</formula>
    </cfRule>
  </conditionalFormatting>
  <conditionalFormatting sqref="I5:I1000">
    <cfRule type="expression" dxfId="14" priority="10">
      <formula>AND(NOT(ISBLANK($I5)),$I5&lt;TODAY(),NOT(OR($Q5="Completed",$Q5="Cancelled")))</formula>
    </cfRule>
  </conditionalFormatting>
  <conditionalFormatting sqref="P5:P1000">
    <cfRule type="expression" dxfId="13" priority="9">
      <formula>AND($L5="Prod",ISBLANK($P5))</formula>
    </cfRule>
  </conditionalFormatting>
  <conditionalFormatting sqref="Q5:Q1000">
    <cfRule type="containsText" dxfId="12" priority="1" operator="containsText" text="Planning">
      <formula>NOT(ISERROR(SEARCH("Planning",Q5)))</formula>
    </cfRule>
    <cfRule type="containsText" dxfId="11" priority="2" operator="containsText" text="In Progress">
      <formula>NOT(ISERROR(SEARCH("In Progress",Q5)))</formula>
    </cfRule>
    <cfRule type="containsText" dxfId="10" priority="3" operator="containsText" text="Testing">
      <formula>NOT(ISERROR(SEARCH("Testing",Q5)))</formula>
    </cfRule>
    <cfRule type="containsText" dxfId="9" priority="4" operator="containsText" text="Completed">
      <formula>NOT(ISERROR(SEARCH("Completed",Q5)))</formula>
    </cfRule>
    <cfRule type="containsText" dxfId="8" priority="5" operator="containsText" text="On Hold">
      <formula>NOT(ISERROR(SEARCH("On Hold",Q5)))</formula>
    </cfRule>
    <cfRule type="containsText" dxfId="7" priority="6" operator="containsText" text="Cancelled">
      <formula>NOT(ISERROR(SEARCH("Cancelled",Q5)))</formula>
    </cfRule>
  </conditionalFormatting>
  <conditionalFormatting sqref="S5:S1000">
    <cfRule type="expression" dxfId="6" priority="7">
      <formula>AND($Q5="Completed",ISBLANK($S5))</formula>
    </cfRule>
  </conditionalFormatting>
  <dataValidations count="4">
    <dataValidation type="list" allowBlank="1" sqref="E5:E1000" xr:uid="{00000000-0002-0000-0300-000000000000}">
      <formula1>"Phase1,Phase2,Phase3,Phase4,Phase5,Pending"</formula1>
    </dataValidation>
    <dataValidation type="list" allowBlank="1" sqref="L5:L1000" xr:uid="{00000000-0002-0000-0300-000001000000}">
      <formula1>"Test,Prod,Other"</formula1>
    </dataValidation>
    <dataValidation type="list" allowBlank="1" sqref="M5:M1000" xr:uid="{00000000-0002-0000-0300-000002000000}">
      <formula1>"GPO,Intune,Conditional Access,Azure Policy,Terraform,Ansible,Script (PowerShell),Script (Bash/Shell),CloudFormation,Configuration Profile,Kubernetes Manifest,Puppet/Chef,Manual,Other"</formula1>
    </dataValidation>
    <dataValidation type="list" allowBlank="1" sqref="Q5:Q1000" xr:uid="{00000000-0002-0000-0300-000003000000}">
      <formula1>"Planning,In Progress,Testing,Completed,On Hold,Cancelled"</formula1>
    </dataValidation>
  </dataValidations>
  <hyperlinks>
    <hyperlink ref="B58" r:id="rId1" xr:uid="{00000000-0004-0000-0300-000000000000}"/>
  </hyperlinks>
  <pageMargins left="0.7" right="0.7" top="0.75" bottom="0.75" header="0.3" footer="0.3"/>
  <tableParts count="1">
    <tablePart r:id="rId2"/>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W176"/>
  <sheetViews>
    <sheetView workbookViewId="0">
      <pane xSplit="3" ySplit="1" topLeftCell="D2" activePane="bottomRight" state="frozen"/>
      <selection pane="topRight" activeCell="D1" sqref="D1"/>
      <selection pane="bottomLeft" activeCell="A2" sqref="A2"/>
      <selection pane="bottomRight"/>
    </sheetView>
  </sheetViews>
  <sheetFormatPr defaultRowHeight="14.5" outlineLevelRow="1" outlineLevelCol="1" x14ac:dyDescent="0.35"/>
  <cols>
    <col min="1" max="1" width="17" customWidth="1"/>
    <col min="2" max="2" width="10" customWidth="1"/>
    <col min="3" max="3" width="40" customWidth="1"/>
    <col min="4" max="5" width="40" hidden="1" customWidth="1" outlineLevel="1" collapsed="1"/>
    <col min="6" max="6" width="15" hidden="1" customWidth="1" outlineLevel="1" collapsed="1"/>
    <col min="7" max="7" width="12" hidden="1" customWidth="1" outlineLevel="1" collapsed="1"/>
    <col min="8" max="8" width="7" hidden="1" customWidth="1" outlineLevel="1" collapsed="1"/>
    <col min="9" max="9" width="10" customWidth="1"/>
    <col min="10" max="49" width="10" customWidth="1" outlineLevel="1"/>
  </cols>
  <sheetData>
    <row r="1" spans="1:49" ht="25" customHeight="1" x14ac:dyDescent="0.35">
      <c r="A1" s="103" t="s">
        <v>353</v>
      </c>
      <c r="B1" s="104" t="s">
        <v>1</v>
      </c>
      <c r="C1" s="104" t="s">
        <v>354</v>
      </c>
      <c r="D1" s="104" t="s">
        <v>11</v>
      </c>
      <c r="E1" s="104" t="s">
        <v>355</v>
      </c>
      <c r="F1" s="104" t="s">
        <v>356</v>
      </c>
      <c r="G1" s="104" t="s">
        <v>357</v>
      </c>
      <c r="H1" s="104" t="s">
        <v>358</v>
      </c>
      <c r="I1" s="104" t="s">
        <v>359</v>
      </c>
      <c r="J1" s="104" t="s">
        <v>360</v>
      </c>
      <c r="K1" s="104" t="s">
        <v>361</v>
      </c>
      <c r="L1" s="104" t="s">
        <v>362</v>
      </c>
      <c r="M1" s="104" t="s">
        <v>363</v>
      </c>
      <c r="N1" s="104" t="s">
        <v>364</v>
      </c>
      <c r="O1" s="104" t="s">
        <v>365</v>
      </c>
      <c r="P1" s="104" t="s">
        <v>366</v>
      </c>
      <c r="Q1" s="104" t="s">
        <v>367</v>
      </c>
      <c r="R1" s="104" t="s">
        <v>368</v>
      </c>
      <c r="S1" s="104" t="s">
        <v>369</v>
      </c>
      <c r="T1" s="104" t="s">
        <v>370</v>
      </c>
      <c r="U1" s="104" t="s">
        <v>371</v>
      </c>
      <c r="V1" s="104" t="s">
        <v>372</v>
      </c>
      <c r="W1" s="104" t="s">
        <v>373</v>
      </c>
      <c r="X1" s="104" t="s">
        <v>374</v>
      </c>
      <c r="Y1" s="104" t="s">
        <v>375</v>
      </c>
      <c r="Z1" s="104" t="s">
        <v>376</v>
      </c>
      <c r="AA1" s="104" t="s">
        <v>377</v>
      </c>
      <c r="AB1" s="104" t="s">
        <v>378</v>
      </c>
      <c r="AC1" s="104" t="s">
        <v>379</v>
      </c>
      <c r="AD1" s="104" t="s">
        <v>380</v>
      </c>
      <c r="AE1" s="104" t="s">
        <v>381</v>
      </c>
      <c r="AF1" s="104" t="s">
        <v>382</v>
      </c>
      <c r="AG1" s="104" t="s">
        <v>383</v>
      </c>
      <c r="AH1" s="104" t="s">
        <v>384</v>
      </c>
      <c r="AI1" s="104" t="s">
        <v>385</v>
      </c>
      <c r="AJ1" s="104" t="s">
        <v>386</v>
      </c>
      <c r="AK1" s="104" t="s">
        <v>387</v>
      </c>
      <c r="AL1" s="104" t="s">
        <v>388</v>
      </c>
      <c r="AM1" s="104" t="s">
        <v>389</v>
      </c>
      <c r="AN1" s="104" t="s">
        <v>390</v>
      </c>
      <c r="AO1" s="104" t="s">
        <v>391</v>
      </c>
      <c r="AP1" s="104" t="s">
        <v>392</v>
      </c>
      <c r="AQ1" s="104" t="s">
        <v>393</v>
      </c>
      <c r="AR1" s="104" t="s">
        <v>394</v>
      </c>
      <c r="AS1" s="104" t="s">
        <v>395</v>
      </c>
      <c r="AT1" s="104" t="s">
        <v>396</v>
      </c>
      <c r="AU1" s="104" t="s">
        <v>397</v>
      </c>
      <c r="AV1" s="104" t="s">
        <v>398</v>
      </c>
      <c r="AW1" s="105" t="s">
        <v>399</v>
      </c>
    </row>
    <row r="2" spans="1:49" ht="60" customHeight="1" outlineLevel="1" x14ac:dyDescent="0.35">
      <c r="A2" s="97" t="s">
        <v>400</v>
      </c>
      <c r="B2" s="80">
        <v>1</v>
      </c>
      <c r="C2" s="82" t="s">
        <v>25</v>
      </c>
      <c r="D2" s="84" t="s">
        <v>401</v>
      </c>
      <c r="E2" s="84" t="s">
        <v>25</v>
      </c>
      <c r="F2" s="80" t="s">
        <v>25</v>
      </c>
      <c r="G2" s="80" t="s">
        <v>25</v>
      </c>
      <c r="H2" s="80"/>
      <c r="I2" s="87" t="str">
        <f>IF(COUNTIF(J2:AW2,"&lt;&gt;")=0,"",SUMPRODUCT(((Recommendations[ImplStatus]="Implemented")+(Recommendations[ImplStatus]="Compensated"))*ISNUMBER(MATCH(Recommendations[Id],J2:AW2,0)))/COUNTIF(J2:AW2,"&lt;&gt;"))</f>
        <v/>
      </c>
      <c r="J2" s="89"/>
      <c r="K2" s="89"/>
      <c r="L2" s="89"/>
      <c r="M2" s="89"/>
      <c r="N2" s="89"/>
      <c r="O2" s="89"/>
      <c r="P2" s="89"/>
      <c r="Q2" s="89"/>
      <c r="R2" s="89"/>
      <c r="S2" s="89"/>
      <c r="T2" s="89"/>
      <c r="U2" s="89"/>
      <c r="V2" s="89"/>
      <c r="W2" s="89"/>
      <c r="X2" s="89"/>
      <c r="Y2" s="89"/>
      <c r="Z2" s="89"/>
      <c r="AA2" s="89"/>
      <c r="AB2" s="89"/>
      <c r="AC2" s="89"/>
      <c r="AD2" s="89"/>
      <c r="AE2" s="89"/>
      <c r="AF2" s="89"/>
      <c r="AG2" s="89"/>
      <c r="AH2" s="89"/>
      <c r="AI2" s="89"/>
      <c r="AJ2" s="89"/>
      <c r="AK2" s="89"/>
      <c r="AL2" s="89"/>
      <c r="AM2" s="89"/>
      <c r="AN2" s="89"/>
      <c r="AO2" s="89"/>
      <c r="AP2" s="89"/>
      <c r="AQ2" s="89"/>
      <c r="AR2" s="89"/>
      <c r="AS2" s="89"/>
      <c r="AT2" s="89"/>
      <c r="AU2" s="89"/>
      <c r="AV2" s="89"/>
      <c r="AW2" s="100"/>
    </row>
    <row r="3" spans="1:49" ht="60" customHeight="1" x14ac:dyDescent="0.35">
      <c r="A3" s="98" t="s">
        <v>400</v>
      </c>
      <c r="B3" s="81" t="s">
        <v>18</v>
      </c>
      <c r="C3" s="83" t="s">
        <v>402</v>
      </c>
      <c r="D3" s="85" t="s">
        <v>403</v>
      </c>
      <c r="E3" s="85" t="s">
        <v>404</v>
      </c>
      <c r="F3" s="86" t="s">
        <v>405</v>
      </c>
      <c r="G3" s="86" t="s">
        <v>406</v>
      </c>
      <c r="H3" s="86">
        <v>1</v>
      </c>
      <c r="I3" s="88" t="str">
        <f>IF(COUNTIF(J3:AW3,"&lt;&gt;")=0,"",SUMPRODUCT(((Recommendations[ImplStatus]="Implemented")+(Recommendations[ImplStatus]="Compensated"))*ISNUMBER(MATCH(Recommendations[Id],J3:AW3,0)))/COUNTIF(J3:AW3,"&lt;&gt;"))</f>
        <v/>
      </c>
      <c r="J3" s="90"/>
      <c r="K3" s="90"/>
      <c r="L3" s="90"/>
      <c r="M3" s="90"/>
      <c r="N3" s="90"/>
      <c r="O3" s="90"/>
      <c r="P3" s="90"/>
      <c r="Q3" s="90"/>
      <c r="R3" s="90"/>
      <c r="S3" s="90"/>
      <c r="T3" s="90"/>
      <c r="U3" s="90"/>
      <c r="V3" s="90"/>
      <c r="W3" s="90"/>
      <c r="X3" s="90"/>
      <c r="Y3" s="90"/>
      <c r="Z3" s="90"/>
      <c r="AA3" s="90"/>
      <c r="AB3" s="90"/>
      <c r="AC3" s="90"/>
      <c r="AD3" s="90"/>
      <c r="AE3" s="90"/>
      <c r="AF3" s="90"/>
      <c r="AG3" s="90"/>
      <c r="AH3" s="90"/>
      <c r="AI3" s="90"/>
      <c r="AJ3" s="90"/>
      <c r="AK3" s="90"/>
      <c r="AL3" s="90"/>
      <c r="AM3" s="90"/>
      <c r="AN3" s="90"/>
      <c r="AO3" s="90"/>
      <c r="AP3" s="90"/>
      <c r="AQ3" s="90"/>
      <c r="AR3" s="90"/>
      <c r="AS3" s="90"/>
      <c r="AT3" s="90"/>
      <c r="AU3" s="90"/>
      <c r="AV3" s="90"/>
      <c r="AW3" s="101"/>
    </row>
    <row r="4" spans="1:49" ht="60" customHeight="1" x14ac:dyDescent="0.35">
      <c r="A4" s="98" t="s">
        <v>400</v>
      </c>
      <c r="B4" s="81" t="s">
        <v>29</v>
      </c>
      <c r="C4" s="83" t="s">
        <v>407</v>
      </c>
      <c r="D4" s="85" t="s">
        <v>408</v>
      </c>
      <c r="E4" s="85" t="s">
        <v>409</v>
      </c>
      <c r="F4" s="86" t="s">
        <v>405</v>
      </c>
      <c r="G4" s="86" t="s">
        <v>410</v>
      </c>
      <c r="H4" s="86">
        <v>1</v>
      </c>
      <c r="I4" s="88" t="str">
        <f>IF(COUNTIF(J4:AW4,"&lt;&gt;")=0,"",SUMPRODUCT(((Recommendations[ImplStatus]="Implemented")+(Recommendations[ImplStatus]="Compensated"))*ISNUMBER(MATCH(Recommendations[Id],J4:AW4,0)))/COUNTIF(J4:AW4,"&lt;&gt;"))</f>
        <v/>
      </c>
      <c r="J4" s="90"/>
      <c r="K4" s="90"/>
      <c r="L4" s="90"/>
      <c r="M4" s="90"/>
      <c r="N4" s="90"/>
      <c r="O4" s="90"/>
      <c r="P4" s="90"/>
      <c r="Q4" s="90"/>
      <c r="R4" s="90"/>
      <c r="S4" s="90"/>
      <c r="T4" s="90"/>
      <c r="U4" s="90"/>
      <c r="V4" s="90"/>
      <c r="W4" s="90"/>
      <c r="X4" s="90"/>
      <c r="Y4" s="90"/>
      <c r="Z4" s="90"/>
      <c r="AA4" s="90"/>
      <c r="AB4" s="90"/>
      <c r="AC4" s="90"/>
      <c r="AD4" s="90"/>
      <c r="AE4" s="90"/>
      <c r="AF4" s="90"/>
      <c r="AG4" s="90"/>
      <c r="AH4" s="90"/>
      <c r="AI4" s="90"/>
      <c r="AJ4" s="90"/>
      <c r="AK4" s="90"/>
      <c r="AL4" s="90"/>
      <c r="AM4" s="90"/>
      <c r="AN4" s="90"/>
      <c r="AO4" s="90"/>
      <c r="AP4" s="90"/>
      <c r="AQ4" s="90"/>
      <c r="AR4" s="90"/>
      <c r="AS4" s="90"/>
      <c r="AT4" s="90"/>
      <c r="AU4" s="90"/>
      <c r="AV4" s="90"/>
      <c r="AW4" s="101"/>
    </row>
    <row r="5" spans="1:49" ht="60" customHeight="1" x14ac:dyDescent="0.35">
      <c r="A5" s="98" t="s">
        <v>400</v>
      </c>
      <c r="B5" s="81" t="s">
        <v>35</v>
      </c>
      <c r="C5" s="83" t="s">
        <v>411</v>
      </c>
      <c r="D5" s="85" t="s">
        <v>412</v>
      </c>
      <c r="E5" s="85" t="s">
        <v>413</v>
      </c>
      <c r="F5" s="86" t="s">
        <v>405</v>
      </c>
      <c r="G5" s="86" t="s">
        <v>414</v>
      </c>
      <c r="H5" s="86">
        <v>2</v>
      </c>
      <c r="I5" s="88" t="str">
        <f>IF(COUNTIF(J5:AW5,"&lt;&gt;")=0,"",SUMPRODUCT(((Recommendations[ImplStatus]="Implemented")+(Recommendations[ImplStatus]="Compensated"))*ISNUMBER(MATCH(Recommendations[Id],J5:AW5,0)))/COUNTIF(J5:AW5,"&lt;&gt;"))</f>
        <v/>
      </c>
      <c r="J5" s="90"/>
      <c r="K5" s="90"/>
      <c r="L5" s="90"/>
      <c r="M5" s="90"/>
      <c r="N5" s="90"/>
      <c r="O5" s="90"/>
      <c r="P5" s="90"/>
      <c r="Q5" s="90"/>
      <c r="R5" s="90"/>
      <c r="S5" s="90"/>
      <c r="T5" s="90"/>
      <c r="U5" s="90"/>
      <c r="V5" s="90"/>
      <c r="W5" s="90"/>
      <c r="X5" s="90"/>
      <c r="Y5" s="90"/>
      <c r="Z5" s="90"/>
      <c r="AA5" s="90"/>
      <c r="AB5" s="90"/>
      <c r="AC5" s="90"/>
      <c r="AD5" s="90"/>
      <c r="AE5" s="90"/>
      <c r="AF5" s="90"/>
      <c r="AG5" s="90"/>
      <c r="AH5" s="90"/>
      <c r="AI5" s="90"/>
      <c r="AJ5" s="90"/>
      <c r="AK5" s="90"/>
      <c r="AL5" s="90"/>
      <c r="AM5" s="90"/>
      <c r="AN5" s="90"/>
      <c r="AO5" s="90"/>
      <c r="AP5" s="90"/>
      <c r="AQ5" s="90"/>
      <c r="AR5" s="90"/>
      <c r="AS5" s="90"/>
      <c r="AT5" s="90"/>
      <c r="AU5" s="90"/>
      <c r="AV5" s="90"/>
      <c r="AW5" s="101"/>
    </row>
    <row r="6" spans="1:49" ht="60" customHeight="1" x14ac:dyDescent="0.35">
      <c r="A6" s="98" t="s">
        <v>400</v>
      </c>
      <c r="B6" s="81" t="s">
        <v>415</v>
      </c>
      <c r="C6" s="83" t="s">
        <v>416</v>
      </c>
      <c r="D6" s="85" t="s">
        <v>417</v>
      </c>
      <c r="E6" s="85" t="s">
        <v>418</v>
      </c>
      <c r="F6" s="86" t="s">
        <v>405</v>
      </c>
      <c r="G6" s="86" t="s">
        <v>406</v>
      </c>
      <c r="H6" s="86">
        <v>2</v>
      </c>
      <c r="I6" s="88" t="str">
        <f>IF(COUNTIF(J6:AW6,"&lt;&gt;")=0,"",SUMPRODUCT(((Recommendations[ImplStatus]="Implemented")+(Recommendations[ImplStatus]="Compensated"))*ISNUMBER(MATCH(Recommendations[Id],J6:AW6,0)))/COUNTIF(J6:AW6,"&lt;&gt;"))</f>
        <v/>
      </c>
      <c r="J6" s="90"/>
      <c r="K6" s="90"/>
      <c r="L6" s="90"/>
      <c r="M6" s="90"/>
      <c r="N6" s="90"/>
      <c r="O6" s="90"/>
      <c r="P6" s="90"/>
      <c r="Q6" s="90"/>
      <c r="R6" s="90"/>
      <c r="S6" s="90"/>
      <c r="T6" s="90"/>
      <c r="U6" s="90"/>
      <c r="V6" s="90"/>
      <c r="W6" s="90"/>
      <c r="X6" s="90"/>
      <c r="Y6" s="90"/>
      <c r="Z6" s="90"/>
      <c r="AA6" s="90"/>
      <c r="AB6" s="90"/>
      <c r="AC6" s="90"/>
      <c r="AD6" s="90"/>
      <c r="AE6" s="90"/>
      <c r="AF6" s="90"/>
      <c r="AG6" s="90"/>
      <c r="AH6" s="90"/>
      <c r="AI6" s="90"/>
      <c r="AJ6" s="90"/>
      <c r="AK6" s="90"/>
      <c r="AL6" s="90"/>
      <c r="AM6" s="90"/>
      <c r="AN6" s="90"/>
      <c r="AO6" s="90"/>
      <c r="AP6" s="90"/>
      <c r="AQ6" s="90"/>
      <c r="AR6" s="90"/>
      <c r="AS6" s="90"/>
      <c r="AT6" s="90"/>
      <c r="AU6" s="90"/>
      <c r="AV6" s="90"/>
      <c r="AW6" s="101"/>
    </row>
    <row r="7" spans="1:49" ht="60" customHeight="1" x14ac:dyDescent="0.35">
      <c r="A7" s="98" t="s">
        <v>400</v>
      </c>
      <c r="B7" s="81" t="s">
        <v>419</v>
      </c>
      <c r="C7" s="83" t="s">
        <v>420</v>
      </c>
      <c r="D7" s="85" t="s">
        <v>421</v>
      </c>
      <c r="E7" s="85" t="s">
        <v>422</v>
      </c>
      <c r="F7" s="86" t="s">
        <v>405</v>
      </c>
      <c r="G7" s="86" t="s">
        <v>414</v>
      </c>
      <c r="H7" s="86">
        <v>3</v>
      </c>
      <c r="I7" s="88" t="str">
        <f>IF(COUNTIF(J7:AW7,"&lt;&gt;")=0,"",SUMPRODUCT(((Recommendations[ImplStatus]="Implemented")+(Recommendations[ImplStatus]="Compensated"))*ISNUMBER(MATCH(Recommendations[Id],J7:AW7,0)))/COUNTIF(J7:AW7,"&lt;&gt;"))</f>
        <v/>
      </c>
      <c r="J7" s="90"/>
      <c r="K7" s="90"/>
      <c r="L7" s="90"/>
      <c r="M7" s="90"/>
      <c r="N7" s="90"/>
      <c r="O7" s="90"/>
      <c r="P7" s="90"/>
      <c r="Q7" s="90"/>
      <c r="R7" s="90"/>
      <c r="S7" s="90"/>
      <c r="T7" s="90"/>
      <c r="U7" s="90"/>
      <c r="V7" s="90"/>
      <c r="W7" s="90"/>
      <c r="X7" s="90"/>
      <c r="Y7" s="90"/>
      <c r="Z7" s="90"/>
      <c r="AA7" s="90"/>
      <c r="AB7" s="90"/>
      <c r="AC7" s="90"/>
      <c r="AD7" s="90"/>
      <c r="AE7" s="90"/>
      <c r="AF7" s="90"/>
      <c r="AG7" s="90"/>
      <c r="AH7" s="90"/>
      <c r="AI7" s="90"/>
      <c r="AJ7" s="90"/>
      <c r="AK7" s="90"/>
      <c r="AL7" s="90"/>
      <c r="AM7" s="90"/>
      <c r="AN7" s="90"/>
      <c r="AO7" s="90"/>
      <c r="AP7" s="90"/>
      <c r="AQ7" s="90"/>
      <c r="AR7" s="90"/>
      <c r="AS7" s="90"/>
      <c r="AT7" s="90"/>
      <c r="AU7" s="90"/>
      <c r="AV7" s="90"/>
      <c r="AW7" s="101"/>
    </row>
    <row r="8" spans="1:49" ht="60" customHeight="1" outlineLevel="1" x14ac:dyDescent="0.35">
      <c r="A8" s="97" t="s">
        <v>423</v>
      </c>
      <c r="B8" s="80">
        <v>2</v>
      </c>
      <c r="C8" s="82" t="s">
        <v>25</v>
      </c>
      <c r="D8" s="84" t="s">
        <v>424</v>
      </c>
      <c r="E8" s="84" t="s">
        <v>25</v>
      </c>
      <c r="F8" s="80" t="s">
        <v>25</v>
      </c>
      <c r="G8" s="80" t="s">
        <v>25</v>
      </c>
      <c r="H8" s="80"/>
      <c r="I8" s="87" t="str">
        <f>IF(COUNTIF(J8:AW8,"&lt;&gt;")=0,"",SUMPRODUCT(((Recommendations[ImplStatus]="Implemented")+(Recommendations[ImplStatus]="Compensated"))*ISNUMBER(MATCH(Recommendations[Id],J8:AW8,0)))/COUNTIF(J8:AW8,"&lt;&gt;"))</f>
        <v/>
      </c>
      <c r="J8" s="89"/>
      <c r="K8" s="89"/>
      <c r="L8" s="89"/>
      <c r="M8" s="89"/>
      <c r="N8" s="89"/>
      <c r="O8" s="89"/>
      <c r="P8" s="89"/>
      <c r="Q8" s="89"/>
      <c r="R8" s="89"/>
      <c r="S8" s="89"/>
      <c r="T8" s="89"/>
      <c r="U8" s="89"/>
      <c r="V8" s="89"/>
      <c r="W8" s="89"/>
      <c r="X8" s="89"/>
      <c r="Y8" s="89"/>
      <c r="Z8" s="89"/>
      <c r="AA8" s="89"/>
      <c r="AB8" s="89"/>
      <c r="AC8" s="89"/>
      <c r="AD8" s="89"/>
      <c r="AE8" s="89"/>
      <c r="AF8" s="89"/>
      <c r="AG8" s="89"/>
      <c r="AH8" s="89"/>
      <c r="AI8" s="89"/>
      <c r="AJ8" s="89"/>
      <c r="AK8" s="89"/>
      <c r="AL8" s="89"/>
      <c r="AM8" s="89"/>
      <c r="AN8" s="89"/>
      <c r="AO8" s="89"/>
      <c r="AP8" s="89"/>
      <c r="AQ8" s="89"/>
      <c r="AR8" s="89"/>
      <c r="AS8" s="89"/>
      <c r="AT8" s="89"/>
      <c r="AU8" s="89"/>
      <c r="AV8" s="89"/>
      <c r="AW8" s="100"/>
    </row>
    <row r="9" spans="1:49" ht="60" customHeight="1" x14ac:dyDescent="0.35">
      <c r="A9" s="98" t="s">
        <v>423</v>
      </c>
      <c r="B9" s="81" t="s">
        <v>425</v>
      </c>
      <c r="C9" s="83" t="s">
        <v>426</v>
      </c>
      <c r="D9" s="85" t="s">
        <v>427</v>
      </c>
      <c r="E9" s="85" t="s">
        <v>428</v>
      </c>
      <c r="F9" s="86" t="s">
        <v>429</v>
      </c>
      <c r="G9" s="86" t="s">
        <v>406</v>
      </c>
      <c r="H9" s="86">
        <v>1</v>
      </c>
      <c r="I9" s="88" t="str">
        <f>IF(COUNTIF(J9:AW9,"&lt;&gt;")=0,"",SUMPRODUCT(((Recommendations[ImplStatus]="Implemented")+(Recommendations[ImplStatus]="Compensated"))*ISNUMBER(MATCH(Recommendations[Id],J9:AW9,0)))/COUNTIF(J9:AW9,"&lt;&gt;"))</f>
        <v/>
      </c>
      <c r="J9" s="90"/>
      <c r="K9" s="90"/>
      <c r="L9" s="90"/>
      <c r="M9" s="90"/>
      <c r="N9" s="90"/>
      <c r="O9" s="90"/>
      <c r="P9" s="90"/>
      <c r="Q9" s="90"/>
      <c r="R9" s="90"/>
      <c r="S9" s="90"/>
      <c r="T9" s="90"/>
      <c r="U9" s="90"/>
      <c r="V9" s="90"/>
      <c r="W9" s="90"/>
      <c r="X9" s="90"/>
      <c r="Y9" s="90"/>
      <c r="Z9" s="90"/>
      <c r="AA9" s="90"/>
      <c r="AB9" s="90"/>
      <c r="AC9" s="90"/>
      <c r="AD9" s="90"/>
      <c r="AE9" s="90"/>
      <c r="AF9" s="90"/>
      <c r="AG9" s="90"/>
      <c r="AH9" s="90"/>
      <c r="AI9" s="90"/>
      <c r="AJ9" s="90"/>
      <c r="AK9" s="90"/>
      <c r="AL9" s="90"/>
      <c r="AM9" s="90"/>
      <c r="AN9" s="90"/>
      <c r="AO9" s="90"/>
      <c r="AP9" s="90"/>
      <c r="AQ9" s="90"/>
      <c r="AR9" s="90"/>
      <c r="AS9" s="90"/>
      <c r="AT9" s="90"/>
      <c r="AU9" s="90"/>
      <c r="AV9" s="90"/>
      <c r="AW9" s="101"/>
    </row>
    <row r="10" spans="1:49" ht="60" customHeight="1" x14ac:dyDescent="0.35">
      <c r="A10" s="98" t="s">
        <v>423</v>
      </c>
      <c r="B10" s="81" t="s">
        <v>430</v>
      </c>
      <c r="C10" s="83" t="s">
        <v>431</v>
      </c>
      <c r="D10" s="85" t="s">
        <v>432</v>
      </c>
      <c r="E10" s="85" t="s">
        <v>433</v>
      </c>
      <c r="F10" s="86" t="s">
        <v>429</v>
      </c>
      <c r="G10" s="86" t="s">
        <v>406</v>
      </c>
      <c r="H10" s="86">
        <v>1</v>
      </c>
      <c r="I10" s="88" t="str">
        <f>IF(COUNTIF(J10:AW10,"&lt;&gt;")=0,"",SUMPRODUCT(((Recommendations[ImplStatus]="Implemented")+(Recommendations[ImplStatus]="Compensated"))*ISNUMBER(MATCH(Recommendations[Id],J10:AW10,0)))/COUNTIF(J10:AW10,"&lt;&gt;"))</f>
        <v/>
      </c>
      <c r="J10" s="90"/>
      <c r="K10" s="90"/>
      <c r="L10" s="90"/>
      <c r="M10" s="90"/>
      <c r="N10" s="90"/>
      <c r="O10" s="90"/>
      <c r="P10" s="90"/>
      <c r="Q10" s="90"/>
      <c r="R10" s="90"/>
      <c r="S10" s="90"/>
      <c r="T10" s="90"/>
      <c r="U10" s="90"/>
      <c r="V10" s="90"/>
      <c r="W10" s="90"/>
      <c r="X10" s="90"/>
      <c r="Y10" s="90"/>
      <c r="Z10" s="90"/>
      <c r="AA10" s="90"/>
      <c r="AB10" s="90"/>
      <c r="AC10" s="90"/>
      <c r="AD10" s="90"/>
      <c r="AE10" s="90"/>
      <c r="AF10" s="90"/>
      <c r="AG10" s="90"/>
      <c r="AH10" s="90"/>
      <c r="AI10" s="90"/>
      <c r="AJ10" s="90"/>
      <c r="AK10" s="90"/>
      <c r="AL10" s="90"/>
      <c r="AM10" s="90"/>
      <c r="AN10" s="90"/>
      <c r="AO10" s="90"/>
      <c r="AP10" s="90"/>
      <c r="AQ10" s="90"/>
      <c r="AR10" s="90"/>
      <c r="AS10" s="90"/>
      <c r="AT10" s="90"/>
      <c r="AU10" s="90"/>
      <c r="AV10" s="90"/>
      <c r="AW10" s="101"/>
    </row>
    <row r="11" spans="1:49" ht="60" customHeight="1" x14ac:dyDescent="0.35">
      <c r="A11" s="98" t="s">
        <v>423</v>
      </c>
      <c r="B11" s="81" t="s">
        <v>434</v>
      </c>
      <c r="C11" s="83" t="s">
        <v>435</v>
      </c>
      <c r="D11" s="85" t="s">
        <v>436</v>
      </c>
      <c r="E11" s="85" t="s">
        <v>437</v>
      </c>
      <c r="F11" s="86" t="s">
        <v>429</v>
      </c>
      <c r="G11" s="86" t="s">
        <v>410</v>
      </c>
      <c r="H11" s="86">
        <v>1</v>
      </c>
      <c r="I11" s="88" t="str">
        <f>IF(COUNTIF(J11:AW11,"&lt;&gt;")=0,"",SUMPRODUCT(((Recommendations[ImplStatus]="Implemented")+(Recommendations[ImplStatus]="Compensated"))*ISNUMBER(MATCH(Recommendations[Id],J11:AW11,0)))/COUNTIF(J11:AW11,"&lt;&gt;"))</f>
        <v/>
      </c>
      <c r="J11" s="90"/>
      <c r="K11" s="90"/>
      <c r="L11" s="90"/>
      <c r="M11" s="90"/>
      <c r="N11" s="90"/>
      <c r="O11" s="90"/>
      <c r="P11" s="90"/>
      <c r="Q11" s="90"/>
      <c r="R11" s="90"/>
      <c r="S11" s="90"/>
      <c r="T11" s="90"/>
      <c r="U11" s="90"/>
      <c r="V11" s="90"/>
      <c r="W11" s="90"/>
      <c r="X11" s="90"/>
      <c r="Y11" s="90"/>
      <c r="Z11" s="90"/>
      <c r="AA11" s="90"/>
      <c r="AB11" s="90"/>
      <c r="AC11" s="90"/>
      <c r="AD11" s="90"/>
      <c r="AE11" s="90"/>
      <c r="AF11" s="90"/>
      <c r="AG11" s="90"/>
      <c r="AH11" s="90"/>
      <c r="AI11" s="90"/>
      <c r="AJ11" s="90"/>
      <c r="AK11" s="90"/>
      <c r="AL11" s="90"/>
      <c r="AM11" s="90"/>
      <c r="AN11" s="90"/>
      <c r="AO11" s="90"/>
      <c r="AP11" s="90"/>
      <c r="AQ11" s="90"/>
      <c r="AR11" s="90"/>
      <c r="AS11" s="90"/>
      <c r="AT11" s="90"/>
      <c r="AU11" s="90"/>
      <c r="AV11" s="90"/>
      <c r="AW11" s="101"/>
    </row>
    <row r="12" spans="1:49" ht="60" customHeight="1" x14ac:dyDescent="0.35">
      <c r="A12" s="98" t="s">
        <v>423</v>
      </c>
      <c r="B12" s="81" t="s">
        <v>438</v>
      </c>
      <c r="C12" s="83" t="s">
        <v>439</v>
      </c>
      <c r="D12" s="85" t="s">
        <v>440</v>
      </c>
      <c r="E12" s="85" t="s">
        <v>441</v>
      </c>
      <c r="F12" s="86" t="s">
        <v>429</v>
      </c>
      <c r="G12" s="86" t="s">
        <v>414</v>
      </c>
      <c r="H12" s="86">
        <v>2</v>
      </c>
      <c r="I12" s="88" t="str">
        <f>IF(COUNTIF(J12:AW12,"&lt;&gt;")=0,"",SUMPRODUCT(((Recommendations[ImplStatus]="Implemented")+(Recommendations[ImplStatus]="Compensated"))*ISNUMBER(MATCH(Recommendations[Id],J12:AW12,0)))/COUNTIF(J12:AW12,"&lt;&gt;"))</f>
        <v/>
      </c>
      <c r="J12" s="90"/>
      <c r="K12" s="90"/>
      <c r="L12" s="90"/>
      <c r="M12" s="90"/>
      <c r="N12" s="90"/>
      <c r="O12" s="90"/>
      <c r="P12" s="90"/>
      <c r="Q12" s="90"/>
      <c r="R12" s="90"/>
      <c r="S12" s="90"/>
      <c r="T12" s="90"/>
      <c r="U12" s="90"/>
      <c r="V12" s="90"/>
      <c r="W12" s="90"/>
      <c r="X12" s="90"/>
      <c r="Y12" s="90"/>
      <c r="Z12" s="90"/>
      <c r="AA12" s="90"/>
      <c r="AB12" s="90"/>
      <c r="AC12" s="90"/>
      <c r="AD12" s="90"/>
      <c r="AE12" s="90"/>
      <c r="AF12" s="90"/>
      <c r="AG12" s="90"/>
      <c r="AH12" s="90"/>
      <c r="AI12" s="90"/>
      <c r="AJ12" s="90"/>
      <c r="AK12" s="90"/>
      <c r="AL12" s="90"/>
      <c r="AM12" s="90"/>
      <c r="AN12" s="90"/>
      <c r="AO12" s="90"/>
      <c r="AP12" s="90"/>
      <c r="AQ12" s="90"/>
      <c r="AR12" s="90"/>
      <c r="AS12" s="90"/>
      <c r="AT12" s="90"/>
      <c r="AU12" s="90"/>
      <c r="AV12" s="90"/>
      <c r="AW12" s="101"/>
    </row>
    <row r="13" spans="1:49" ht="60" customHeight="1" x14ac:dyDescent="0.35">
      <c r="A13" s="98" t="s">
        <v>423</v>
      </c>
      <c r="B13" s="81" t="s">
        <v>442</v>
      </c>
      <c r="C13" s="83" t="s">
        <v>443</v>
      </c>
      <c r="D13" s="85" t="s">
        <v>444</v>
      </c>
      <c r="E13" s="85" t="s">
        <v>445</v>
      </c>
      <c r="F13" s="86" t="s">
        <v>429</v>
      </c>
      <c r="G13" s="86" t="s">
        <v>446</v>
      </c>
      <c r="H13" s="86">
        <v>2</v>
      </c>
      <c r="I13" s="88" t="str">
        <f>IF(COUNTIF(J13:AW13,"&lt;&gt;")=0,"",SUMPRODUCT(((Recommendations[ImplStatus]="Implemented")+(Recommendations[ImplStatus]="Compensated"))*ISNUMBER(MATCH(Recommendations[Id],J13:AW13,0)))/COUNTIF(J13:AW13,"&lt;&gt;"))</f>
        <v/>
      </c>
      <c r="J13" s="90"/>
      <c r="K13" s="90"/>
      <c r="L13" s="90"/>
      <c r="M13" s="90"/>
      <c r="N13" s="90"/>
      <c r="O13" s="90"/>
      <c r="P13" s="90"/>
      <c r="Q13" s="90"/>
      <c r="R13" s="90"/>
      <c r="S13" s="90"/>
      <c r="T13" s="90"/>
      <c r="U13" s="90"/>
      <c r="V13" s="90"/>
      <c r="W13" s="90"/>
      <c r="X13" s="90"/>
      <c r="Y13" s="90"/>
      <c r="Z13" s="90"/>
      <c r="AA13" s="90"/>
      <c r="AB13" s="90"/>
      <c r="AC13" s="90"/>
      <c r="AD13" s="90"/>
      <c r="AE13" s="90"/>
      <c r="AF13" s="90"/>
      <c r="AG13" s="90"/>
      <c r="AH13" s="90"/>
      <c r="AI13" s="90"/>
      <c r="AJ13" s="90"/>
      <c r="AK13" s="90"/>
      <c r="AL13" s="90"/>
      <c r="AM13" s="90"/>
      <c r="AN13" s="90"/>
      <c r="AO13" s="90"/>
      <c r="AP13" s="90"/>
      <c r="AQ13" s="90"/>
      <c r="AR13" s="90"/>
      <c r="AS13" s="90"/>
      <c r="AT13" s="90"/>
      <c r="AU13" s="90"/>
      <c r="AV13" s="90"/>
      <c r="AW13" s="101"/>
    </row>
    <row r="14" spans="1:49" ht="60" customHeight="1" x14ac:dyDescent="0.35">
      <c r="A14" s="98" t="s">
        <v>423</v>
      </c>
      <c r="B14" s="81" t="s">
        <v>447</v>
      </c>
      <c r="C14" s="83" t="s">
        <v>448</v>
      </c>
      <c r="D14" s="85" t="s">
        <v>449</v>
      </c>
      <c r="E14" s="85" t="s">
        <v>450</v>
      </c>
      <c r="F14" s="86" t="s">
        <v>429</v>
      </c>
      <c r="G14" s="86" t="s">
        <v>446</v>
      </c>
      <c r="H14" s="86">
        <v>2</v>
      </c>
      <c r="I14" s="88" t="str">
        <f>IF(COUNTIF(J14:AW14,"&lt;&gt;")=0,"",SUMPRODUCT(((Recommendations[ImplStatus]="Implemented")+(Recommendations[ImplStatus]="Compensated"))*ISNUMBER(MATCH(Recommendations[Id],J14:AW14,0)))/COUNTIF(J14:AW14,"&lt;&gt;"))</f>
        <v/>
      </c>
      <c r="J14" s="90"/>
      <c r="K14" s="90"/>
      <c r="L14" s="90"/>
      <c r="M14" s="90"/>
      <c r="N14" s="90"/>
      <c r="O14" s="90"/>
      <c r="P14" s="90"/>
      <c r="Q14" s="90"/>
      <c r="R14" s="90"/>
      <c r="S14" s="90"/>
      <c r="T14" s="90"/>
      <c r="U14" s="90"/>
      <c r="V14" s="90"/>
      <c r="W14" s="90"/>
      <c r="X14" s="90"/>
      <c r="Y14" s="90"/>
      <c r="Z14" s="90"/>
      <c r="AA14" s="90"/>
      <c r="AB14" s="90"/>
      <c r="AC14" s="90"/>
      <c r="AD14" s="90"/>
      <c r="AE14" s="90"/>
      <c r="AF14" s="90"/>
      <c r="AG14" s="90"/>
      <c r="AH14" s="90"/>
      <c r="AI14" s="90"/>
      <c r="AJ14" s="90"/>
      <c r="AK14" s="90"/>
      <c r="AL14" s="90"/>
      <c r="AM14" s="90"/>
      <c r="AN14" s="90"/>
      <c r="AO14" s="90"/>
      <c r="AP14" s="90"/>
      <c r="AQ14" s="90"/>
      <c r="AR14" s="90"/>
      <c r="AS14" s="90"/>
      <c r="AT14" s="90"/>
      <c r="AU14" s="90"/>
      <c r="AV14" s="90"/>
      <c r="AW14" s="101"/>
    </row>
    <row r="15" spans="1:49" ht="60" customHeight="1" x14ac:dyDescent="0.35">
      <c r="A15" s="98" t="s">
        <v>423</v>
      </c>
      <c r="B15" s="81" t="s">
        <v>451</v>
      </c>
      <c r="C15" s="83" t="s">
        <v>452</v>
      </c>
      <c r="D15" s="85" t="s">
        <v>453</v>
      </c>
      <c r="E15" s="85" t="s">
        <v>454</v>
      </c>
      <c r="F15" s="86" t="s">
        <v>429</v>
      </c>
      <c r="G15" s="86" t="s">
        <v>446</v>
      </c>
      <c r="H15" s="86">
        <v>3</v>
      </c>
      <c r="I15" s="88" t="str">
        <f>IF(COUNTIF(J15:AW15,"&lt;&gt;")=0,"",SUMPRODUCT(((Recommendations[ImplStatus]="Implemented")+(Recommendations[ImplStatus]="Compensated"))*ISNUMBER(MATCH(Recommendations[Id],J15:AW15,0)))/COUNTIF(J15:AW15,"&lt;&gt;"))</f>
        <v/>
      </c>
      <c r="J15" s="90"/>
      <c r="K15" s="90"/>
      <c r="L15" s="90"/>
      <c r="M15" s="90"/>
      <c r="N15" s="90"/>
      <c r="O15" s="90"/>
      <c r="P15" s="90"/>
      <c r="Q15" s="90"/>
      <c r="R15" s="90"/>
      <c r="S15" s="90"/>
      <c r="T15" s="90"/>
      <c r="U15" s="90"/>
      <c r="V15" s="90"/>
      <c r="W15" s="90"/>
      <c r="X15" s="90"/>
      <c r="Y15" s="90"/>
      <c r="Z15" s="90"/>
      <c r="AA15" s="90"/>
      <c r="AB15" s="90"/>
      <c r="AC15" s="90"/>
      <c r="AD15" s="90"/>
      <c r="AE15" s="90"/>
      <c r="AF15" s="90"/>
      <c r="AG15" s="90"/>
      <c r="AH15" s="90"/>
      <c r="AI15" s="90"/>
      <c r="AJ15" s="90"/>
      <c r="AK15" s="90"/>
      <c r="AL15" s="90"/>
      <c r="AM15" s="90"/>
      <c r="AN15" s="90"/>
      <c r="AO15" s="90"/>
      <c r="AP15" s="90"/>
      <c r="AQ15" s="90"/>
      <c r="AR15" s="90"/>
      <c r="AS15" s="90"/>
      <c r="AT15" s="90"/>
      <c r="AU15" s="90"/>
      <c r="AV15" s="90"/>
      <c r="AW15" s="101"/>
    </row>
    <row r="16" spans="1:49" ht="60" customHeight="1" outlineLevel="1" x14ac:dyDescent="0.35">
      <c r="A16" s="97" t="s">
        <v>455</v>
      </c>
      <c r="B16" s="80">
        <v>3</v>
      </c>
      <c r="C16" s="82" t="s">
        <v>25</v>
      </c>
      <c r="D16" s="84" t="s">
        <v>456</v>
      </c>
      <c r="E16" s="84" t="s">
        <v>25</v>
      </c>
      <c r="F16" s="80" t="s">
        <v>25</v>
      </c>
      <c r="G16" s="80" t="s">
        <v>25</v>
      </c>
      <c r="H16" s="80"/>
      <c r="I16" s="87" t="str">
        <f>IF(COUNTIF(J16:AW16,"&lt;&gt;")=0,"",SUMPRODUCT(((Recommendations[ImplStatus]="Implemented")+(Recommendations[ImplStatus]="Compensated"))*ISNUMBER(MATCH(Recommendations[Id],J16:AW16,0)))/COUNTIF(J16:AW16,"&lt;&gt;"))</f>
        <v/>
      </c>
      <c r="J16" s="89"/>
      <c r="K16" s="89"/>
      <c r="L16" s="89"/>
      <c r="M16" s="89"/>
      <c r="N16" s="89"/>
      <c r="O16" s="89"/>
      <c r="P16" s="89"/>
      <c r="Q16" s="89"/>
      <c r="R16" s="89"/>
      <c r="S16" s="89"/>
      <c r="T16" s="89"/>
      <c r="U16" s="89"/>
      <c r="V16" s="89"/>
      <c r="W16" s="89"/>
      <c r="X16" s="89"/>
      <c r="Y16" s="89"/>
      <c r="Z16" s="89"/>
      <c r="AA16" s="89"/>
      <c r="AB16" s="89"/>
      <c r="AC16" s="89"/>
      <c r="AD16" s="89"/>
      <c r="AE16" s="89"/>
      <c r="AF16" s="89"/>
      <c r="AG16" s="89"/>
      <c r="AH16" s="89"/>
      <c r="AI16" s="89"/>
      <c r="AJ16" s="89"/>
      <c r="AK16" s="89"/>
      <c r="AL16" s="89"/>
      <c r="AM16" s="89"/>
      <c r="AN16" s="89"/>
      <c r="AO16" s="89"/>
      <c r="AP16" s="89"/>
      <c r="AQ16" s="89"/>
      <c r="AR16" s="89"/>
      <c r="AS16" s="89"/>
      <c r="AT16" s="89"/>
      <c r="AU16" s="89"/>
      <c r="AV16" s="89"/>
      <c r="AW16" s="100"/>
    </row>
    <row r="17" spans="1:49" ht="60" customHeight="1" x14ac:dyDescent="0.35">
      <c r="A17" s="98" t="s">
        <v>455</v>
      </c>
      <c r="B17" s="81" t="s">
        <v>457</v>
      </c>
      <c r="C17" s="83" t="s">
        <v>458</v>
      </c>
      <c r="D17" s="85" t="s">
        <v>459</v>
      </c>
      <c r="E17" s="85" t="s">
        <v>460</v>
      </c>
      <c r="F17" s="86" t="s">
        <v>461</v>
      </c>
      <c r="G17" s="86" t="s">
        <v>462</v>
      </c>
      <c r="H17" s="86">
        <v>1</v>
      </c>
      <c r="I17" s="88" t="str">
        <f>IF(COUNTIF(J17:AW17,"&lt;&gt;")=0,"",SUMPRODUCT(((Recommendations[ImplStatus]="Implemented")+(Recommendations[ImplStatus]="Compensated"))*ISNUMBER(MATCH(Recommendations[Id],J17:AW17,0)))/COUNTIF(J17:AW17,"&lt;&gt;"))</f>
        <v/>
      </c>
      <c r="J17" s="90"/>
      <c r="K17" s="90"/>
      <c r="L17" s="90"/>
      <c r="M17" s="90"/>
      <c r="N17" s="90"/>
      <c r="O17" s="90"/>
      <c r="P17" s="90"/>
      <c r="Q17" s="90"/>
      <c r="R17" s="90"/>
      <c r="S17" s="90"/>
      <c r="T17" s="90"/>
      <c r="U17" s="90"/>
      <c r="V17" s="90"/>
      <c r="W17" s="90"/>
      <c r="X17" s="90"/>
      <c r="Y17" s="90"/>
      <c r="Z17" s="90"/>
      <c r="AA17" s="90"/>
      <c r="AB17" s="90"/>
      <c r="AC17" s="90"/>
      <c r="AD17" s="90"/>
      <c r="AE17" s="90"/>
      <c r="AF17" s="90"/>
      <c r="AG17" s="90"/>
      <c r="AH17" s="90"/>
      <c r="AI17" s="90"/>
      <c r="AJ17" s="90"/>
      <c r="AK17" s="90"/>
      <c r="AL17" s="90"/>
      <c r="AM17" s="90"/>
      <c r="AN17" s="90"/>
      <c r="AO17" s="90"/>
      <c r="AP17" s="90"/>
      <c r="AQ17" s="90"/>
      <c r="AR17" s="90"/>
      <c r="AS17" s="90"/>
      <c r="AT17" s="90"/>
      <c r="AU17" s="90"/>
      <c r="AV17" s="90"/>
      <c r="AW17" s="101"/>
    </row>
    <row r="18" spans="1:49" ht="60" customHeight="1" x14ac:dyDescent="0.35">
      <c r="A18" s="98" t="s">
        <v>455</v>
      </c>
      <c r="B18" s="81" t="s">
        <v>463</v>
      </c>
      <c r="C18" s="83" t="s">
        <v>464</v>
      </c>
      <c r="D18" s="85" t="s">
        <v>465</v>
      </c>
      <c r="E18" s="85" t="s">
        <v>466</v>
      </c>
      <c r="F18" s="86" t="s">
        <v>461</v>
      </c>
      <c r="G18" s="86" t="s">
        <v>406</v>
      </c>
      <c r="H18" s="86">
        <v>1</v>
      </c>
      <c r="I18" s="88" t="str">
        <f>IF(COUNTIF(J18:AW18,"&lt;&gt;")=0,"",SUMPRODUCT(((Recommendations[ImplStatus]="Implemented")+(Recommendations[ImplStatus]="Compensated"))*ISNUMBER(MATCH(Recommendations[Id],J18:AW18,0)))/COUNTIF(J18:AW18,"&lt;&gt;"))</f>
        <v/>
      </c>
      <c r="J18" s="90"/>
      <c r="K18" s="90"/>
      <c r="L18" s="90"/>
      <c r="M18" s="90"/>
      <c r="N18" s="90"/>
      <c r="O18" s="90"/>
      <c r="P18" s="90"/>
      <c r="Q18" s="90"/>
      <c r="R18" s="90"/>
      <c r="S18" s="90"/>
      <c r="T18" s="90"/>
      <c r="U18" s="90"/>
      <c r="V18" s="90"/>
      <c r="W18" s="90"/>
      <c r="X18" s="90"/>
      <c r="Y18" s="90"/>
      <c r="Z18" s="90"/>
      <c r="AA18" s="90"/>
      <c r="AB18" s="90"/>
      <c r="AC18" s="90"/>
      <c r="AD18" s="90"/>
      <c r="AE18" s="90"/>
      <c r="AF18" s="90"/>
      <c r="AG18" s="90"/>
      <c r="AH18" s="90"/>
      <c r="AI18" s="90"/>
      <c r="AJ18" s="90"/>
      <c r="AK18" s="90"/>
      <c r="AL18" s="90"/>
      <c r="AM18" s="90"/>
      <c r="AN18" s="90"/>
      <c r="AO18" s="90"/>
      <c r="AP18" s="90"/>
      <c r="AQ18" s="90"/>
      <c r="AR18" s="90"/>
      <c r="AS18" s="90"/>
      <c r="AT18" s="90"/>
      <c r="AU18" s="90"/>
      <c r="AV18" s="90"/>
      <c r="AW18" s="101"/>
    </row>
    <row r="19" spans="1:49" ht="60" customHeight="1" x14ac:dyDescent="0.35">
      <c r="A19" s="98" t="s">
        <v>455</v>
      </c>
      <c r="B19" s="81" t="s">
        <v>467</v>
      </c>
      <c r="C19" s="83" t="s">
        <v>468</v>
      </c>
      <c r="D19" s="85" t="s">
        <v>469</v>
      </c>
      <c r="E19" s="85" t="s">
        <v>470</v>
      </c>
      <c r="F19" s="86" t="s">
        <v>461</v>
      </c>
      <c r="G19" s="86" t="s">
        <v>446</v>
      </c>
      <c r="H19" s="86">
        <v>1</v>
      </c>
      <c r="I19" s="88" t="str">
        <f>IF(COUNTIF(J19:AW19,"&lt;&gt;")=0,"",SUMPRODUCT(((Recommendations[ImplStatus]="Implemented")+(Recommendations[ImplStatus]="Compensated"))*ISNUMBER(MATCH(Recommendations[Id],J19:AW19,0)))/COUNTIF(J19:AW19,"&lt;&gt;"))</f>
        <v/>
      </c>
      <c r="J19" s="90"/>
      <c r="K19" s="90"/>
      <c r="L19" s="90"/>
      <c r="M19" s="90"/>
      <c r="N19" s="90"/>
      <c r="O19" s="90"/>
      <c r="P19" s="90"/>
      <c r="Q19" s="90"/>
      <c r="R19" s="90"/>
      <c r="S19" s="90"/>
      <c r="T19" s="90"/>
      <c r="U19" s="90"/>
      <c r="V19" s="90"/>
      <c r="W19" s="90"/>
      <c r="X19" s="90"/>
      <c r="Y19" s="90"/>
      <c r="Z19" s="90"/>
      <c r="AA19" s="90"/>
      <c r="AB19" s="90"/>
      <c r="AC19" s="90"/>
      <c r="AD19" s="90"/>
      <c r="AE19" s="90"/>
      <c r="AF19" s="90"/>
      <c r="AG19" s="90"/>
      <c r="AH19" s="90"/>
      <c r="AI19" s="90"/>
      <c r="AJ19" s="90"/>
      <c r="AK19" s="90"/>
      <c r="AL19" s="90"/>
      <c r="AM19" s="90"/>
      <c r="AN19" s="90"/>
      <c r="AO19" s="90"/>
      <c r="AP19" s="90"/>
      <c r="AQ19" s="90"/>
      <c r="AR19" s="90"/>
      <c r="AS19" s="90"/>
      <c r="AT19" s="90"/>
      <c r="AU19" s="90"/>
      <c r="AV19" s="90"/>
      <c r="AW19" s="101"/>
    </row>
    <row r="20" spans="1:49" ht="60" customHeight="1" x14ac:dyDescent="0.35">
      <c r="A20" s="98" t="s">
        <v>455</v>
      </c>
      <c r="B20" s="81" t="s">
        <v>471</v>
      </c>
      <c r="C20" s="83" t="s">
        <v>472</v>
      </c>
      <c r="D20" s="85" t="s">
        <v>473</v>
      </c>
      <c r="E20" s="85" t="s">
        <v>474</v>
      </c>
      <c r="F20" s="86" t="s">
        <v>461</v>
      </c>
      <c r="G20" s="86" t="s">
        <v>446</v>
      </c>
      <c r="H20" s="86">
        <v>1</v>
      </c>
      <c r="I20" s="88" t="str">
        <f>IF(COUNTIF(J20:AW20,"&lt;&gt;")=0,"",SUMPRODUCT(((Recommendations[ImplStatus]="Implemented")+(Recommendations[ImplStatus]="Compensated"))*ISNUMBER(MATCH(Recommendations[Id],J20:AW20,0)))/COUNTIF(J20:AW20,"&lt;&gt;"))</f>
        <v/>
      </c>
      <c r="J20" s="90"/>
      <c r="K20" s="90"/>
      <c r="L20" s="90"/>
      <c r="M20" s="90"/>
      <c r="N20" s="90"/>
      <c r="O20" s="90"/>
      <c r="P20" s="90"/>
      <c r="Q20" s="90"/>
      <c r="R20" s="90"/>
      <c r="S20" s="90"/>
      <c r="T20" s="90"/>
      <c r="U20" s="90"/>
      <c r="V20" s="90"/>
      <c r="W20" s="90"/>
      <c r="X20" s="90"/>
      <c r="Y20" s="90"/>
      <c r="Z20" s="90"/>
      <c r="AA20" s="90"/>
      <c r="AB20" s="90"/>
      <c r="AC20" s="90"/>
      <c r="AD20" s="90"/>
      <c r="AE20" s="90"/>
      <c r="AF20" s="90"/>
      <c r="AG20" s="90"/>
      <c r="AH20" s="90"/>
      <c r="AI20" s="90"/>
      <c r="AJ20" s="90"/>
      <c r="AK20" s="90"/>
      <c r="AL20" s="90"/>
      <c r="AM20" s="90"/>
      <c r="AN20" s="90"/>
      <c r="AO20" s="90"/>
      <c r="AP20" s="90"/>
      <c r="AQ20" s="90"/>
      <c r="AR20" s="90"/>
      <c r="AS20" s="90"/>
      <c r="AT20" s="90"/>
      <c r="AU20" s="90"/>
      <c r="AV20" s="90"/>
      <c r="AW20" s="101"/>
    </row>
    <row r="21" spans="1:49" ht="60" customHeight="1" x14ac:dyDescent="0.35">
      <c r="A21" s="98" t="s">
        <v>455</v>
      </c>
      <c r="B21" s="81" t="s">
        <v>475</v>
      </c>
      <c r="C21" s="83" t="s">
        <v>476</v>
      </c>
      <c r="D21" s="85" t="s">
        <v>477</v>
      </c>
      <c r="E21" s="85" t="s">
        <v>478</v>
      </c>
      <c r="F21" s="86" t="s">
        <v>461</v>
      </c>
      <c r="G21" s="86" t="s">
        <v>446</v>
      </c>
      <c r="H21" s="86">
        <v>1</v>
      </c>
      <c r="I21" s="88" t="str">
        <f>IF(COUNTIF(J21:AW21,"&lt;&gt;")=0,"",SUMPRODUCT(((Recommendations[ImplStatus]="Implemented")+(Recommendations[ImplStatus]="Compensated"))*ISNUMBER(MATCH(Recommendations[Id],J21:AW21,0)))/COUNTIF(J21:AW21,"&lt;&gt;"))</f>
        <v/>
      </c>
      <c r="J21" s="90"/>
      <c r="K21" s="90"/>
      <c r="L21" s="90"/>
      <c r="M21" s="90"/>
      <c r="N21" s="90"/>
      <c r="O21" s="90"/>
      <c r="P21" s="90"/>
      <c r="Q21" s="90"/>
      <c r="R21" s="90"/>
      <c r="S21" s="90"/>
      <c r="T21" s="90"/>
      <c r="U21" s="90"/>
      <c r="V21" s="90"/>
      <c r="W21" s="90"/>
      <c r="X21" s="90"/>
      <c r="Y21" s="90"/>
      <c r="Z21" s="90"/>
      <c r="AA21" s="90"/>
      <c r="AB21" s="90"/>
      <c r="AC21" s="90"/>
      <c r="AD21" s="90"/>
      <c r="AE21" s="90"/>
      <c r="AF21" s="90"/>
      <c r="AG21" s="90"/>
      <c r="AH21" s="90"/>
      <c r="AI21" s="90"/>
      <c r="AJ21" s="90"/>
      <c r="AK21" s="90"/>
      <c r="AL21" s="90"/>
      <c r="AM21" s="90"/>
      <c r="AN21" s="90"/>
      <c r="AO21" s="90"/>
      <c r="AP21" s="90"/>
      <c r="AQ21" s="90"/>
      <c r="AR21" s="90"/>
      <c r="AS21" s="90"/>
      <c r="AT21" s="90"/>
      <c r="AU21" s="90"/>
      <c r="AV21" s="90"/>
      <c r="AW21" s="101"/>
    </row>
    <row r="22" spans="1:49" ht="60" customHeight="1" x14ac:dyDescent="0.35">
      <c r="A22" s="98" t="s">
        <v>455</v>
      </c>
      <c r="B22" s="81" t="s">
        <v>479</v>
      </c>
      <c r="C22" s="83" t="s">
        <v>480</v>
      </c>
      <c r="D22" s="85" t="s">
        <v>481</v>
      </c>
      <c r="E22" s="85" t="s">
        <v>482</v>
      </c>
      <c r="F22" s="86" t="s">
        <v>461</v>
      </c>
      <c r="G22" s="86" t="s">
        <v>446</v>
      </c>
      <c r="H22" s="86">
        <v>1</v>
      </c>
      <c r="I22" s="88" t="str">
        <f>IF(COUNTIF(J22:AW22,"&lt;&gt;")=0,"",SUMPRODUCT(((Recommendations[ImplStatus]="Implemented")+(Recommendations[ImplStatus]="Compensated"))*ISNUMBER(MATCH(Recommendations[Id],J22:AW22,0)))/COUNTIF(J22:AW22,"&lt;&gt;"))</f>
        <v/>
      </c>
      <c r="J22" s="90"/>
      <c r="K22" s="90"/>
      <c r="L22" s="90"/>
      <c r="M22" s="90"/>
      <c r="N22" s="90"/>
      <c r="O22" s="90"/>
      <c r="P22" s="90"/>
      <c r="Q22" s="90"/>
      <c r="R22" s="90"/>
      <c r="S22" s="90"/>
      <c r="T22" s="90"/>
      <c r="U22" s="90"/>
      <c r="V22" s="90"/>
      <c r="W22" s="90"/>
      <c r="X22" s="90"/>
      <c r="Y22" s="90"/>
      <c r="Z22" s="90"/>
      <c r="AA22" s="90"/>
      <c r="AB22" s="90"/>
      <c r="AC22" s="90"/>
      <c r="AD22" s="90"/>
      <c r="AE22" s="90"/>
      <c r="AF22" s="90"/>
      <c r="AG22" s="90"/>
      <c r="AH22" s="90"/>
      <c r="AI22" s="90"/>
      <c r="AJ22" s="90"/>
      <c r="AK22" s="90"/>
      <c r="AL22" s="90"/>
      <c r="AM22" s="90"/>
      <c r="AN22" s="90"/>
      <c r="AO22" s="90"/>
      <c r="AP22" s="90"/>
      <c r="AQ22" s="90"/>
      <c r="AR22" s="90"/>
      <c r="AS22" s="90"/>
      <c r="AT22" s="90"/>
      <c r="AU22" s="90"/>
      <c r="AV22" s="90"/>
      <c r="AW22" s="101"/>
    </row>
    <row r="23" spans="1:49" ht="60" customHeight="1" x14ac:dyDescent="0.35">
      <c r="A23" s="98" t="s">
        <v>455</v>
      </c>
      <c r="B23" s="81" t="s">
        <v>483</v>
      </c>
      <c r="C23" s="83" t="s">
        <v>484</v>
      </c>
      <c r="D23" s="85" t="s">
        <v>485</v>
      </c>
      <c r="E23" s="85" t="s">
        <v>486</v>
      </c>
      <c r="F23" s="86" t="s">
        <v>461</v>
      </c>
      <c r="G23" s="86" t="s">
        <v>406</v>
      </c>
      <c r="H23" s="86">
        <v>2</v>
      </c>
      <c r="I23" s="88" t="str">
        <f>IF(COUNTIF(J23:AW23,"&lt;&gt;")=0,"",SUMPRODUCT(((Recommendations[ImplStatus]="Implemented")+(Recommendations[ImplStatus]="Compensated"))*ISNUMBER(MATCH(Recommendations[Id],J23:AW23,0)))/COUNTIF(J23:AW23,"&lt;&gt;"))</f>
        <v/>
      </c>
      <c r="J23" s="90"/>
      <c r="K23" s="90"/>
      <c r="L23" s="90"/>
      <c r="M23" s="90"/>
      <c r="N23" s="90"/>
      <c r="O23" s="90"/>
      <c r="P23" s="90"/>
      <c r="Q23" s="90"/>
      <c r="R23" s="90"/>
      <c r="S23" s="90"/>
      <c r="T23" s="90"/>
      <c r="U23" s="90"/>
      <c r="V23" s="90"/>
      <c r="W23" s="90"/>
      <c r="X23" s="90"/>
      <c r="Y23" s="90"/>
      <c r="Z23" s="90"/>
      <c r="AA23" s="90"/>
      <c r="AB23" s="90"/>
      <c r="AC23" s="90"/>
      <c r="AD23" s="90"/>
      <c r="AE23" s="90"/>
      <c r="AF23" s="90"/>
      <c r="AG23" s="90"/>
      <c r="AH23" s="90"/>
      <c r="AI23" s="90"/>
      <c r="AJ23" s="90"/>
      <c r="AK23" s="90"/>
      <c r="AL23" s="90"/>
      <c r="AM23" s="90"/>
      <c r="AN23" s="90"/>
      <c r="AO23" s="90"/>
      <c r="AP23" s="90"/>
      <c r="AQ23" s="90"/>
      <c r="AR23" s="90"/>
      <c r="AS23" s="90"/>
      <c r="AT23" s="90"/>
      <c r="AU23" s="90"/>
      <c r="AV23" s="90"/>
      <c r="AW23" s="101"/>
    </row>
    <row r="24" spans="1:49" ht="60" customHeight="1" x14ac:dyDescent="0.35">
      <c r="A24" s="98" t="s">
        <v>455</v>
      </c>
      <c r="B24" s="81" t="s">
        <v>487</v>
      </c>
      <c r="C24" s="83" t="s">
        <v>488</v>
      </c>
      <c r="D24" s="85" t="s">
        <v>489</v>
      </c>
      <c r="E24" s="85" t="s">
        <v>490</v>
      </c>
      <c r="F24" s="86" t="s">
        <v>461</v>
      </c>
      <c r="G24" s="86" t="s">
        <v>406</v>
      </c>
      <c r="H24" s="86">
        <v>2</v>
      </c>
      <c r="I24" s="88" t="str">
        <f>IF(COUNTIF(J24:AW24,"&lt;&gt;")=0,"",SUMPRODUCT(((Recommendations[ImplStatus]="Implemented")+(Recommendations[ImplStatus]="Compensated"))*ISNUMBER(MATCH(Recommendations[Id],J24:AW24,0)))/COUNTIF(J24:AW24,"&lt;&gt;"))</f>
        <v/>
      </c>
      <c r="J24" s="90"/>
      <c r="K24" s="90"/>
      <c r="L24" s="90"/>
      <c r="M24" s="90"/>
      <c r="N24" s="90"/>
      <c r="O24" s="90"/>
      <c r="P24" s="90"/>
      <c r="Q24" s="90"/>
      <c r="R24" s="90"/>
      <c r="S24" s="90"/>
      <c r="T24" s="90"/>
      <c r="U24" s="90"/>
      <c r="V24" s="90"/>
      <c r="W24" s="90"/>
      <c r="X24" s="90"/>
      <c r="Y24" s="90"/>
      <c r="Z24" s="90"/>
      <c r="AA24" s="90"/>
      <c r="AB24" s="90"/>
      <c r="AC24" s="90"/>
      <c r="AD24" s="90"/>
      <c r="AE24" s="90"/>
      <c r="AF24" s="90"/>
      <c r="AG24" s="90"/>
      <c r="AH24" s="90"/>
      <c r="AI24" s="90"/>
      <c r="AJ24" s="90"/>
      <c r="AK24" s="90"/>
      <c r="AL24" s="90"/>
      <c r="AM24" s="90"/>
      <c r="AN24" s="90"/>
      <c r="AO24" s="90"/>
      <c r="AP24" s="90"/>
      <c r="AQ24" s="90"/>
      <c r="AR24" s="90"/>
      <c r="AS24" s="90"/>
      <c r="AT24" s="90"/>
      <c r="AU24" s="90"/>
      <c r="AV24" s="90"/>
      <c r="AW24" s="101"/>
    </row>
    <row r="25" spans="1:49" ht="60" customHeight="1" x14ac:dyDescent="0.35">
      <c r="A25" s="98" t="s">
        <v>455</v>
      </c>
      <c r="B25" s="81" t="s">
        <v>491</v>
      </c>
      <c r="C25" s="83" t="s">
        <v>492</v>
      </c>
      <c r="D25" s="85" t="s">
        <v>493</v>
      </c>
      <c r="E25" s="85" t="s">
        <v>494</v>
      </c>
      <c r="F25" s="86" t="s">
        <v>461</v>
      </c>
      <c r="G25" s="86" t="s">
        <v>446</v>
      </c>
      <c r="H25" s="86">
        <v>2</v>
      </c>
      <c r="I25" s="88" t="str">
        <f>IF(COUNTIF(J25:AW25,"&lt;&gt;")=0,"",SUMPRODUCT(((Recommendations[ImplStatus]="Implemented")+(Recommendations[ImplStatus]="Compensated"))*ISNUMBER(MATCH(Recommendations[Id],J25:AW25,0)))/COUNTIF(J25:AW25,"&lt;&gt;"))</f>
        <v/>
      </c>
      <c r="J25" s="90"/>
      <c r="K25" s="90"/>
      <c r="L25" s="90"/>
      <c r="M25" s="90"/>
      <c r="N25" s="90"/>
      <c r="O25" s="90"/>
      <c r="P25" s="90"/>
      <c r="Q25" s="90"/>
      <c r="R25" s="90"/>
      <c r="S25" s="90"/>
      <c r="T25" s="90"/>
      <c r="U25" s="90"/>
      <c r="V25" s="90"/>
      <c r="W25" s="90"/>
      <c r="X25" s="90"/>
      <c r="Y25" s="90"/>
      <c r="Z25" s="90"/>
      <c r="AA25" s="90"/>
      <c r="AB25" s="90"/>
      <c r="AC25" s="90"/>
      <c r="AD25" s="90"/>
      <c r="AE25" s="90"/>
      <c r="AF25" s="90"/>
      <c r="AG25" s="90"/>
      <c r="AH25" s="90"/>
      <c r="AI25" s="90"/>
      <c r="AJ25" s="90"/>
      <c r="AK25" s="90"/>
      <c r="AL25" s="90"/>
      <c r="AM25" s="90"/>
      <c r="AN25" s="90"/>
      <c r="AO25" s="90"/>
      <c r="AP25" s="90"/>
      <c r="AQ25" s="90"/>
      <c r="AR25" s="90"/>
      <c r="AS25" s="90"/>
      <c r="AT25" s="90"/>
      <c r="AU25" s="90"/>
      <c r="AV25" s="90"/>
      <c r="AW25" s="101"/>
    </row>
    <row r="26" spans="1:49" ht="60" customHeight="1" x14ac:dyDescent="0.35">
      <c r="A26" s="98" t="s">
        <v>455</v>
      </c>
      <c r="B26" s="81" t="s">
        <v>495</v>
      </c>
      <c r="C26" s="83" t="s">
        <v>496</v>
      </c>
      <c r="D26" s="85" t="s">
        <v>497</v>
      </c>
      <c r="E26" s="85" t="s">
        <v>498</v>
      </c>
      <c r="F26" s="86" t="s">
        <v>461</v>
      </c>
      <c r="G26" s="86" t="s">
        <v>446</v>
      </c>
      <c r="H26" s="86">
        <v>2</v>
      </c>
      <c r="I26" s="88">
        <f>IF(COUNTIF(J26:AW26,"&lt;&gt;")=0,"",SUMPRODUCT(((Recommendations[ImplStatus]="Implemented")+(Recommendations[ImplStatus]="Compensated"))*ISNUMBER(MATCH(Recommendations[Id],J26:AW26,0)))/COUNTIF(J26:AW26,"&lt;&gt;"))</f>
        <v>0</v>
      </c>
      <c r="J26" s="90" t="s">
        <v>58</v>
      </c>
      <c r="K26" s="90"/>
      <c r="L26" s="90"/>
      <c r="M26" s="90"/>
      <c r="N26" s="90"/>
      <c r="O26" s="90"/>
      <c r="P26" s="90"/>
      <c r="Q26" s="90"/>
      <c r="R26" s="90"/>
      <c r="S26" s="90"/>
      <c r="T26" s="90"/>
      <c r="U26" s="90"/>
      <c r="V26" s="90"/>
      <c r="W26" s="90"/>
      <c r="X26" s="90"/>
      <c r="Y26" s="90"/>
      <c r="Z26" s="90"/>
      <c r="AA26" s="90"/>
      <c r="AB26" s="90"/>
      <c r="AC26" s="90"/>
      <c r="AD26" s="90"/>
      <c r="AE26" s="90"/>
      <c r="AF26" s="90"/>
      <c r="AG26" s="90"/>
      <c r="AH26" s="90"/>
      <c r="AI26" s="90"/>
      <c r="AJ26" s="90"/>
      <c r="AK26" s="90"/>
      <c r="AL26" s="90"/>
      <c r="AM26" s="90"/>
      <c r="AN26" s="90"/>
      <c r="AO26" s="90"/>
      <c r="AP26" s="90"/>
      <c r="AQ26" s="90"/>
      <c r="AR26" s="90"/>
      <c r="AS26" s="90"/>
      <c r="AT26" s="90"/>
      <c r="AU26" s="90"/>
      <c r="AV26" s="90"/>
      <c r="AW26" s="101"/>
    </row>
    <row r="27" spans="1:49" ht="60" customHeight="1" x14ac:dyDescent="0.35">
      <c r="A27" s="98" t="s">
        <v>455</v>
      </c>
      <c r="B27" s="81" t="s">
        <v>499</v>
      </c>
      <c r="C27" s="83" t="s">
        <v>500</v>
      </c>
      <c r="D27" s="85" t="s">
        <v>501</v>
      </c>
      <c r="E27" s="85" t="s">
        <v>502</v>
      </c>
      <c r="F27" s="86" t="s">
        <v>461</v>
      </c>
      <c r="G27" s="86" t="s">
        <v>446</v>
      </c>
      <c r="H27" s="86">
        <v>2</v>
      </c>
      <c r="I27" s="88" t="str">
        <f>IF(COUNTIF(J27:AW27,"&lt;&gt;")=0,"",SUMPRODUCT(((Recommendations[ImplStatus]="Implemented")+(Recommendations[ImplStatus]="Compensated"))*ISNUMBER(MATCH(Recommendations[Id],J27:AW27,0)))/COUNTIF(J27:AW27,"&lt;&gt;"))</f>
        <v/>
      </c>
      <c r="J27" s="90"/>
      <c r="K27" s="90"/>
      <c r="L27" s="90"/>
      <c r="M27" s="90"/>
      <c r="N27" s="90"/>
      <c r="O27" s="90"/>
      <c r="P27" s="90"/>
      <c r="Q27" s="90"/>
      <c r="R27" s="90"/>
      <c r="S27" s="90"/>
      <c r="T27" s="90"/>
      <c r="U27" s="90"/>
      <c r="V27" s="90"/>
      <c r="W27" s="90"/>
      <c r="X27" s="90"/>
      <c r="Y27" s="90"/>
      <c r="Z27" s="90"/>
      <c r="AA27" s="90"/>
      <c r="AB27" s="90"/>
      <c r="AC27" s="90"/>
      <c r="AD27" s="90"/>
      <c r="AE27" s="90"/>
      <c r="AF27" s="90"/>
      <c r="AG27" s="90"/>
      <c r="AH27" s="90"/>
      <c r="AI27" s="90"/>
      <c r="AJ27" s="90"/>
      <c r="AK27" s="90"/>
      <c r="AL27" s="90"/>
      <c r="AM27" s="90"/>
      <c r="AN27" s="90"/>
      <c r="AO27" s="90"/>
      <c r="AP27" s="90"/>
      <c r="AQ27" s="90"/>
      <c r="AR27" s="90"/>
      <c r="AS27" s="90"/>
      <c r="AT27" s="90"/>
      <c r="AU27" s="90"/>
      <c r="AV27" s="90"/>
      <c r="AW27" s="101"/>
    </row>
    <row r="28" spans="1:49" ht="60" customHeight="1" x14ac:dyDescent="0.35">
      <c r="A28" s="98" t="s">
        <v>455</v>
      </c>
      <c r="B28" s="81" t="s">
        <v>503</v>
      </c>
      <c r="C28" s="83" t="s">
        <v>504</v>
      </c>
      <c r="D28" s="85" t="s">
        <v>505</v>
      </c>
      <c r="E28" s="85" t="s">
        <v>506</v>
      </c>
      <c r="F28" s="86" t="s">
        <v>461</v>
      </c>
      <c r="G28" s="86" t="s">
        <v>446</v>
      </c>
      <c r="H28" s="86">
        <v>2</v>
      </c>
      <c r="I28" s="88" t="str">
        <f>IF(COUNTIF(J28:AW28,"&lt;&gt;")=0,"",SUMPRODUCT(((Recommendations[ImplStatus]="Implemented")+(Recommendations[ImplStatus]="Compensated"))*ISNUMBER(MATCH(Recommendations[Id],J28:AW28,0)))/COUNTIF(J28:AW28,"&lt;&gt;"))</f>
        <v/>
      </c>
      <c r="J28" s="90"/>
      <c r="K28" s="90"/>
      <c r="L28" s="90"/>
      <c r="M28" s="90"/>
      <c r="N28" s="90"/>
      <c r="O28" s="90"/>
      <c r="P28" s="90"/>
      <c r="Q28" s="90"/>
      <c r="R28" s="90"/>
      <c r="S28" s="90"/>
      <c r="T28" s="90"/>
      <c r="U28" s="90"/>
      <c r="V28" s="90"/>
      <c r="W28" s="90"/>
      <c r="X28" s="90"/>
      <c r="Y28" s="90"/>
      <c r="Z28" s="90"/>
      <c r="AA28" s="90"/>
      <c r="AB28" s="90"/>
      <c r="AC28" s="90"/>
      <c r="AD28" s="90"/>
      <c r="AE28" s="90"/>
      <c r="AF28" s="90"/>
      <c r="AG28" s="90"/>
      <c r="AH28" s="90"/>
      <c r="AI28" s="90"/>
      <c r="AJ28" s="90"/>
      <c r="AK28" s="90"/>
      <c r="AL28" s="90"/>
      <c r="AM28" s="90"/>
      <c r="AN28" s="90"/>
      <c r="AO28" s="90"/>
      <c r="AP28" s="90"/>
      <c r="AQ28" s="90"/>
      <c r="AR28" s="90"/>
      <c r="AS28" s="90"/>
      <c r="AT28" s="90"/>
      <c r="AU28" s="90"/>
      <c r="AV28" s="90"/>
      <c r="AW28" s="101"/>
    </row>
    <row r="29" spans="1:49" ht="60" customHeight="1" x14ac:dyDescent="0.35">
      <c r="A29" s="98" t="s">
        <v>455</v>
      </c>
      <c r="B29" s="81" t="s">
        <v>507</v>
      </c>
      <c r="C29" s="83" t="s">
        <v>508</v>
      </c>
      <c r="D29" s="85" t="s">
        <v>509</v>
      </c>
      <c r="E29" s="85" t="s">
        <v>510</v>
      </c>
      <c r="F29" s="86" t="s">
        <v>461</v>
      </c>
      <c r="G29" s="86" t="s">
        <v>446</v>
      </c>
      <c r="H29" s="86">
        <v>3</v>
      </c>
      <c r="I29" s="88" t="str">
        <f>IF(COUNTIF(J29:AW29,"&lt;&gt;")=0,"",SUMPRODUCT(((Recommendations[ImplStatus]="Implemented")+(Recommendations[ImplStatus]="Compensated"))*ISNUMBER(MATCH(Recommendations[Id],J29:AW29,0)))/COUNTIF(J29:AW29,"&lt;&gt;"))</f>
        <v/>
      </c>
      <c r="J29" s="90"/>
      <c r="K29" s="90"/>
      <c r="L29" s="90"/>
      <c r="M29" s="90"/>
      <c r="N29" s="90"/>
      <c r="O29" s="90"/>
      <c r="P29" s="90"/>
      <c r="Q29" s="90"/>
      <c r="R29" s="90"/>
      <c r="S29" s="90"/>
      <c r="T29" s="90"/>
      <c r="U29" s="90"/>
      <c r="V29" s="90"/>
      <c r="W29" s="90"/>
      <c r="X29" s="90"/>
      <c r="Y29" s="90"/>
      <c r="Z29" s="90"/>
      <c r="AA29" s="90"/>
      <c r="AB29" s="90"/>
      <c r="AC29" s="90"/>
      <c r="AD29" s="90"/>
      <c r="AE29" s="90"/>
      <c r="AF29" s="90"/>
      <c r="AG29" s="90"/>
      <c r="AH29" s="90"/>
      <c r="AI29" s="90"/>
      <c r="AJ29" s="90"/>
      <c r="AK29" s="90"/>
      <c r="AL29" s="90"/>
      <c r="AM29" s="90"/>
      <c r="AN29" s="90"/>
      <c r="AO29" s="90"/>
      <c r="AP29" s="90"/>
      <c r="AQ29" s="90"/>
      <c r="AR29" s="90"/>
      <c r="AS29" s="90"/>
      <c r="AT29" s="90"/>
      <c r="AU29" s="90"/>
      <c r="AV29" s="90"/>
      <c r="AW29" s="101"/>
    </row>
    <row r="30" spans="1:49" ht="60" customHeight="1" x14ac:dyDescent="0.35">
      <c r="A30" s="98" t="s">
        <v>455</v>
      </c>
      <c r="B30" s="81" t="s">
        <v>511</v>
      </c>
      <c r="C30" s="83" t="s">
        <v>512</v>
      </c>
      <c r="D30" s="85" t="s">
        <v>513</v>
      </c>
      <c r="E30" s="85" t="s">
        <v>514</v>
      </c>
      <c r="F30" s="86" t="s">
        <v>461</v>
      </c>
      <c r="G30" s="86" t="s">
        <v>414</v>
      </c>
      <c r="H30" s="86">
        <v>3</v>
      </c>
      <c r="I30" s="88" t="str">
        <f>IF(COUNTIF(J30:AW30,"&lt;&gt;")=0,"",SUMPRODUCT(((Recommendations[ImplStatus]="Implemented")+(Recommendations[ImplStatus]="Compensated"))*ISNUMBER(MATCH(Recommendations[Id],J30:AW30,0)))/COUNTIF(J30:AW30,"&lt;&gt;"))</f>
        <v/>
      </c>
      <c r="J30" s="90"/>
      <c r="K30" s="90"/>
      <c r="L30" s="90"/>
      <c r="M30" s="90"/>
      <c r="N30" s="90"/>
      <c r="O30" s="90"/>
      <c r="P30" s="90"/>
      <c r="Q30" s="90"/>
      <c r="R30" s="90"/>
      <c r="S30" s="90"/>
      <c r="T30" s="90"/>
      <c r="U30" s="90"/>
      <c r="V30" s="90"/>
      <c r="W30" s="90"/>
      <c r="X30" s="90"/>
      <c r="Y30" s="90"/>
      <c r="Z30" s="90"/>
      <c r="AA30" s="90"/>
      <c r="AB30" s="90"/>
      <c r="AC30" s="90"/>
      <c r="AD30" s="90"/>
      <c r="AE30" s="90"/>
      <c r="AF30" s="90"/>
      <c r="AG30" s="90"/>
      <c r="AH30" s="90"/>
      <c r="AI30" s="90"/>
      <c r="AJ30" s="90"/>
      <c r="AK30" s="90"/>
      <c r="AL30" s="90"/>
      <c r="AM30" s="90"/>
      <c r="AN30" s="90"/>
      <c r="AO30" s="90"/>
      <c r="AP30" s="90"/>
      <c r="AQ30" s="90"/>
      <c r="AR30" s="90"/>
      <c r="AS30" s="90"/>
      <c r="AT30" s="90"/>
      <c r="AU30" s="90"/>
      <c r="AV30" s="90"/>
      <c r="AW30" s="101"/>
    </row>
    <row r="31" spans="1:49" ht="60" customHeight="1" outlineLevel="1" x14ac:dyDescent="0.35">
      <c r="A31" s="97" t="s">
        <v>515</v>
      </c>
      <c r="B31" s="80">
        <v>4</v>
      </c>
      <c r="C31" s="82" t="s">
        <v>25</v>
      </c>
      <c r="D31" s="84" t="s">
        <v>516</v>
      </c>
      <c r="E31" s="84" t="s">
        <v>25</v>
      </c>
      <c r="F31" s="80" t="s">
        <v>25</v>
      </c>
      <c r="G31" s="80" t="s">
        <v>25</v>
      </c>
      <c r="H31" s="80"/>
      <c r="I31" s="87" t="str">
        <f>IF(COUNTIF(J31:AW31,"&lt;&gt;")=0,"",SUMPRODUCT(((Recommendations[ImplStatus]="Implemented")+(Recommendations[ImplStatus]="Compensated"))*ISNUMBER(MATCH(Recommendations[Id],J31:AW31,0)))/COUNTIF(J31:AW31,"&lt;&gt;"))</f>
        <v/>
      </c>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89"/>
      <c r="AJ31" s="89"/>
      <c r="AK31" s="89"/>
      <c r="AL31" s="89"/>
      <c r="AM31" s="89"/>
      <c r="AN31" s="89"/>
      <c r="AO31" s="89"/>
      <c r="AP31" s="89"/>
      <c r="AQ31" s="89"/>
      <c r="AR31" s="89"/>
      <c r="AS31" s="89"/>
      <c r="AT31" s="89"/>
      <c r="AU31" s="89"/>
      <c r="AV31" s="89"/>
      <c r="AW31" s="100"/>
    </row>
    <row r="32" spans="1:49" ht="60" customHeight="1" x14ac:dyDescent="0.35">
      <c r="A32" s="98" t="s">
        <v>515</v>
      </c>
      <c r="B32" s="81" t="s">
        <v>517</v>
      </c>
      <c r="C32" s="83" t="s">
        <v>518</v>
      </c>
      <c r="D32" s="85" t="s">
        <v>519</v>
      </c>
      <c r="E32" s="85" t="s">
        <v>520</v>
      </c>
      <c r="F32" s="86" t="s">
        <v>521</v>
      </c>
      <c r="G32" s="86" t="s">
        <v>462</v>
      </c>
      <c r="H32" s="86">
        <v>1</v>
      </c>
      <c r="I32" s="88" t="str">
        <f>IF(COUNTIF(J32:AW32,"&lt;&gt;")=0,"",SUMPRODUCT(((Recommendations[ImplStatus]="Implemented")+(Recommendations[ImplStatus]="Compensated"))*ISNUMBER(MATCH(Recommendations[Id],J32:AW32,0)))/COUNTIF(J32:AW32,"&lt;&gt;"))</f>
        <v/>
      </c>
      <c r="J32" s="90"/>
      <c r="K32" s="90"/>
      <c r="L32" s="90"/>
      <c r="M32" s="90"/>
      <c r="N32" s="90"/>
      <c r="O32" s="90"/>
      <c r="P32" s="90"/>
      <c r="Q32" s="90"/>
      <c r="R32" s="90"/>
      <c r="S32" s="90"/>
      <c r="T32" s="90"/>
      <c r="U32" s="90"/>
      <c r="V32" s="90"/>
      <c r="W32" s="90"/>
      <c r="X32" s="90"/>
      <c r="Y32" s="90"/>
      <c r="Z32" s="90"/>
      <c r="AA32" s="90"/>
      <c r="AB32" s="90"/>
      <c r="AC32" s="90"/>
      <c r="AD32" s="90"/>
      <c r="AE32" s="90"/>
      <c r="AF32" s="90"/>
      <c r="AG32" s="90"/>
      <c r="AH32" s="90"/>
      <c r="AI32" s="90"/>
      <c r="AJ32" s="90"/>
      <c r="AK32" s="90"/>
      <c r="AL32" s="90"/>
      <c r="AM32" s="90"/>
      <c r="AN32" s="90"/>
      <c r="AO32" s="90"/>
      <c r="AP32" s="90"/>
      <c r="AQ32" s="90"/>
      <c r="AR32" s="90"/>
      <c r="AS32" s="90"/>
      <c r="AT32" s="90"/>
      <c r="AU32" s="90"/>
      <c r="AV32" s="90"/>
      <c r="AW32" s="101"/>
    </row>
    <row r="33" spans="1:49" ht="60" customHeight="1" x14ac:dyDescent="0.35">
      <c r="A33" s="98" t="s">
        <v>515</v>
      </c>
      <c r="B33" s="81" t="s">
        <v>522</v>
      </c>
      <c r="C33" s="83" t="s">
        <v>523</v>
      </c>
      <c r="D33" s="85" t="s">
        <v>524</v>
      </c>
      <c r="E33" s="85" t="s">
        <v>525</v>
      </c>
      <c r="F33" s="86" t="s">
        <v>521</v>
      </c>
      <c r="G33" s="86" t="s">
        <v>462</v>
      </c>
      <c r="H33" s="86">
        <v>1</v>
      </c>
      <c r="I33" s="88" t="str">
        <f>IF(COUNTIF(J33:AW33,"&lt;&gt;")=0,"",SUMPRODUCT(((Recommendations[ImplStatus]="Implemented")+(Recommendations[ImplStatus]="Compensated"))*ISNUMBER(MATCH(Recommendations[Id],J33:AW33,0)))/COUNTIF(J33:AW33,"&lt;&gt;"))</f>
        <v/>
      </c>
      <c r="J33" s="90"/>
      <c r="K33" s="90"/>
      <c r="L33" s="90"/>
      <c r="M33" s="90"/>
      <c r="N33" s="90"/>
      <c r="O33" s="90"/>
      <c r="P33" s="90"/>
      <c r="Q33" s="90"/>
      <c r="R33" s="90"/>
      <c r="S33" s="90"/>
      <c r="T33" s="90"/>
      <c r="U33" s="90"/>
      <c r="V33" s="90"/>
      <c r="W33" s="90"/>
      <c r="X33" s="90"/>
      <c r="Y33" s="90"/>
      <c r="Z33" s="90"/>
      <c r="AA33" s="90"/>
      <c r="AB33" s="90"/>
      <c r="AC33" s="90"/>
      <c r="AD33" s="90"/>
      <c r="AE33" s="90"/>
      <c r="AF33" s="90"/>
      <c r="AG33" s="90"/>
      <c r="AH33" s="90"/>
      <c r="AI33" s="90"/>
      <c r="AJ33" s="90"/>
      <c r="AK33" s="90"/>
      <c r="AL33" s="90"/>
      <c r="AM33" s="90"/>
      <c r="AN33" s="90"/>
      <c r="AO33" s="90"/>
      <c r="AP33" s="90"/>
      <c r="AQ33" s="90"/>
      <c r="AR33" s="90"/>
      <c r="AS33" s="90"/>
      <c r="AT33" s="90"/>
      <c r="AU33" s="90"/>
      <c r="AV33" s="90"/>
      <c r="AW33" s="101"/>
    </row>
    <row r="34" spans="1:49" ht="60" customHeight="1" x14ac:dyDescent="0.35">
      <c r="A34" s="98" t="s">
        <v>515</v>
      </c>
      <c r="B34" s="81" t="s">
        <v>526</v>
      </c>
      <c r="C34" s="83" t="s">
        <v>527</v>
      </c>
      <c r="D34" s="85" t="s">
        <v>528</v>
      </c>
      <c r="E34" s="85" t="s">
        <v>529</v>
      </c>
      <c r="F34" s="86" t="s">
        <v>405</v>
      </c>
      <c r="G34" s="86" t="s">
        <v>446</v>
      </c>
      <c r="H34" s="86">
        <v>1</v>
      </c>
      <c r="I34" s="88" t="str">
        <f>IF(COUNTIF(J34:AW34,"&lt;&gt;")=0,"",SUMPRODUCT(((Recommendations[ImplStatus]="Implemented")+(Recommendations[ImplStatus]="Compensated"))*ISNUMBER(MATCH(Recommendations[Id],J34:AW34,0)))/COUNTIF(J34:AW34,"&lt;&gt;"))</f>
        <v/>
      </c>
      <c r="J34" s="90"/>
      <c r="K34" s="90"/>
      <c r="L34" s="90"/>
      <c r="M34" s="90"/>
      <c r="N34" s="90"/>
      <c r="O34" s="90"/>
      <c r="P34" s="90"/>
      <c r="Q34" s="90"/>
      <c r="R34" s="90"/>
      <c r="S34" s="90"/>
      <c r="T34" s="90"/>
      <c r="U34" s="90"/>
      <c r="V34" s="90"/>
      <c r="W34" s="90"/>
      <c r="X34" s="90"/>
      <c r="Y34" s="90"/>
      <c r="Z34" s="90"/>
      <c r="AA34" s="90"/>
      <c r="AB34" s="90"/>
      <c r="AC34" s="90"/>
      <c r="AD34" s="90"/>
      <c r="AE34" s="90"/>
      <c r="AF34" s="90"/>
      <c r="AG34" s="90"/>
      <c r="AH34" s="90"/>
      <c r="AI34" s="90"/>
      <c r="AJ34" s="90"/>
      <c r="AK34" s="90"/>
      <c r="AL34" s="90"/>
      <c r="AM34" s="90"/>
      <c r="AN34" s="90"/>
      <c r="AO34" s="90"/>
      <c r="AP34" s="90"/>
      <c r="AQ34" s="90"/>
      <c r="AR34" s="90"/>
      <c r="AS34" s="90"/>
      <c r="AT34" s="90"/>
      <c r="AU34" s="90"/>
      <c r="AV34" s="90"/>
      <c r="AW34" s="101"/>
    </row>
    <row r="35" spans="1:49" ht="60" customHeight="1" x14ac:dyDescent="0.35">
      <c r="A35" s="98" t="s">
        <v>515</v>
      </c>
      <c r="B35" s="81" t="s">
        <v>530</v>
      </c>
      <c r="C35" s="83" t="s">
        <v>531</v>
      </c>
      <c r="D35" s="85" t="s">
        <v>532</v>
      </c>
      <c r="E35" s="85" t="s">
        <v>533</v>
      </c>
      <c r="F35" s="86" t="s">
        <v>405</v>
      </c>
      <c r="G35" s="86" t="s">
        <v>446</v>
      </c>
      <c r="H35" s="86">
        <v>1</v>
      </c>
      <c r="I35" s="88" t="str">
        <f>IF(COUNTIF(J35:AW35,"&lt;&gt;")=0,"",SUMPRODUCT(((Recommendations[ImplStatus]="Implemented")+(Recommendations[ImplStatus]="Compensated"))*ISNUMBER(MATCH(Recommendations[Id],J35:AW35,0)))/COUNTIF(J35:AW35,"&lt;&gt;"))</f>
        <v/>
      </c>
      <c r="J35" s="90"/>
      <c r="K35" s="90"/>
      <c r="L35" s="90"/>
      <c r="M35" s="90"/>
      <c r="N35" s="90"/>
      <c r="O35" s="90"/>
      <c r="P35" s="90"/>
      <c r="Q35" s="90"/>
      <c r="R35" s="90"/>
      <c r="S35" s="90"/>
      <c r="T35" s="90"/>
      <c r="U35" s="90"/>
      <c r="V35" s="90"/>
      <c r="W35" s="90"/>
      <c r="X35" s="90"/>
      <c r="Y35" s="90"/>
      <c r="Z35" s="90"/>
      <c r="AA35" s="90"/>
      <c r="AB35" s="90"/>
      <c r="AC35" s="90"/>
      <c r="AD35" s="90"/>
      <c r="AE35" s="90"/>
      <c r="AF35" s="90"/>
      <c r="AG35" s="90"/>
      <c r="AH35" s="90"/>
      <c r="AI35" s="90"/>
      <c r="AJ35" s="90"/>
      <c r="AK35" s="90"/>
      <c r="AL35" s="90"/>
      <c r="AM35" s="90"/>
      <c r="AN35" s="90"/>
      <c r="AO35" s="90"/>
      <c r="AP35" s="90"/>
      <c r="AQ35" s="90"/>
      <c r="AR35" s="90"/>
      <c r="AS35" s="90"/>
      <c r="AT35" s="90"/>
      <c r="AU35" s="90"/>
      <c r="AV35" s="90"/>
      <c r="AW35" s="101"/>
    </row>
    <row r="36" spans="1:49" ht="60" customHeight="1" x14ac:dyDescent="0.35">
      <c r="A36" s="98" t="s">
        <v>515</v>
      </c>
      <c r="B36" s="81" t="s">
        <v>534</v>
      </c>
      <c r="C36" s="83" t="s">
        <v>535</v>
      </c>
      <c r="D36" s="85" t="s">
        <v>536</v>
      </c>
      <c r="E36" s="85" t="s">
        <v>537</v>
      </c>
      <c r="F36" s="86" t="s">
        <v>405</v>
      </c>
      <c r="G36" s="86" t="s">
        <v>446</v>
      </c>
      <c r="H36" s="86">
        <v>1</v>
      </c>
      <c r="I36" s="88" t="str">
        <f>IF(COUNTIF(J36:AW36,"&lt;&gt;")=0,"",SUMPRODUCT(((Recommendations[ImplStatus]="Implemented")+(Recommendations[ImplStatus]="Compensated"))*ISNUMBER(MATCH(Recommendations[Id],J36:AW36,0)))/COUNTIF(J36:AW36,"&lt;&gt;"))</f>
        <v/>
      </c>
      <c r="J36" s="90"/>
      <c r="K36" s="90"/>
      <c r="L36" s="90"/>
      <c r="M36" s="90"/>
      <c r="N36" s="90"/>
      <c r="O36" s="90"/>
      <c r="P36" s="90"/>
      <c r="Q36" s="90"/>
      <c r="R36" s="90"/>
      <c r="S36" s="90"/>
      <c r="T36" s="90"/>
      <c r="U36" s="90"/>
      <c r="V36" s="90"/>
      <c r="W36" s="90"/>
      <c r="X36" s="90"/>
      <c r="Y36" s="90"/>
      <c r="Z36" s="90"/>
      <c r="AA36" s="90"/>
      <c r="AB36" s="90"/>
      <c r="AC36" s="90"/>
      <c r="AD36" s="90"/>
      <c r="AE36" s="90"/>
      <c r="AF36" s="90"/>
      <c r="AG36" s="90"/>
      <c r="AH36" s="90"/>
      <c r="AI36" s="90"/>
      <c r="AJ36" s="90"/>
      <c r="AK36" s="90"/>
      <c r="AL36" s="90"/>
      <c r="AM36" s="90"/>
      <c r="AN36" s="90"/>
      <c r="AO36" s="90"/>
      <c r="AP36" s="90"/>
      <c r="AQ36" s="90"/>
      <c r="AR36" s="90"/>
      <c r="AS36" s="90"/>
      <c r="AT36" s="90"/>
      <c r="AU36" s="90"/>
      <c r="AV36" s="90"/>
      <c r="AW36" s="101"/>
    </row>
    <row r="37" spans="1:49" ht="60" customHeight="1" x14ac:dyDescent="0.35">
      <c r="A37" s="98" t="s">
        <v>515</v>
      </c>
      <c r="B37" s="81" t="s">
        <v>538</v>
      </c>
      <c r="C37" s="83" t="s">
        <v>539</v>
      </c>
      <c r="D37" s="85" t="s">
        <v>540</v>
      </c>
      <c r="E37" s="85" t="s">
        <v>541</v>
      </c>
      <c r="F37" s="86" t="s">
        <v>405</v>
      </c>
      <c r="G37" s="86" t="s">
        <v>446</v>
      </c>
      <c r="H37" s="86">
        <v>1</v>
      </c>
      <c r="I37" s="88" t="str">
        <f>IF(COUNTIF(J37:AW37,"&lt;&gt;")=0,"",SUMPRODUCT(((Recommendations[ImplStatus]="Implemented")+(Recommendations[ImplStatus]="Compensated"))*ISNUMBER(MATCH(Recommendations[Id],J37:AW37,0)))/COUNTIF(J37:AW37,"&lt;&gt;"))</f>
        <v/>
      </c>
      <c r="J37" s="90"/>
      <c r="K37" s="90"/>
      <c r="L37" s="90"/>
      <c r="M37" s="90"/>
      <c r="N37" s="90"/>
      <c r="O37" s="90"/>
      <c r="P37" s="90"/>
      <c r="Q37" s="90"/>
      <c r="R37" s="90"/>
      <c r="S37" s="90"/>
      <c r="T37" s="90"/>
      <c r="U37" s="90"/>
      <c r="V37" s="90"/>
      <c r="W37" s="90"/>
      <c r="X37" s="90"/>
      <c r="Y37" s="90"/>
      <c r="Z37" s="90"/>
      <c r="AA37" s="90"/>
      <c r="AB37" s="90"/>
      <c r="AC37" s="90"/>
      <c r="AD37" s="90"/>
      <c r="AE37" s="90"/>
      <c r="AF37" s="90"/>
      <c r="AG37" s="90"/>
      <c r="AH37" s="90"/>
      <c r="AI37" s="90"/>
      <c r="AJ37" s="90"/>
      <c r="AK37" s="90"/>
      <c r="AL37" s="90"/>
      <c r="AM37" s="90"/>
      <c r="AN37" s="90"/>
      <c r="AO37" s="90"/>
      <c r="AP37" s="90"/>
      <c r="AQ37" s="90"/>
      <c r="AR37" s="90"/>
      <c r="AS37" s="90"/>
      <c r="AT37" s="90"/>
      <c r="AU37" s="90"/>
      <c r="AV37" s="90"/>
      <c r="AW37" s="101"/>
    </row>
    <row r="38" spans="1:49" ht="60" customHeight="1" x14ac:dyDescent="0.35">
      <c r="A38" s="98" t="s">
        <v>515</v>
      </c>
      <c r="B38" s="81" t="s">
        <v>542</v>
      </c>
      <c r="C38" s="83" t="s">
        <v>543</v>
      </c>
      <c r="D38" s="85" t="s">
        <v>544</v>
      </c>
      <c r="E38" s="85" t="s">
        <v>545</v>
      </c>
      <c r="F38" s="86" t="s">
        <v>546</v>
      </c>
      <c r="G38" s="86" t="s">
        <v>446</v>
      </c>
      <c r="H38" s="86">
        <v>1</v>
      </c>
      <c r="I38" s="88">
        <f>IF(COUNTIF(J38:AW38,"&lt;&gt;")=0,"",SUMPRODUCT(((Recommendations[ImplStatus]="Implemented")+(Recommendations[ImplStatus]="Compensated"))*ISNUMBER(MATCH(Recommendations[Id],J38:AW38,0)))/COUNTIF(J38:AW38,"&lt;&gt;"))</f>
        <v>0</v>
      </c>
      <c r="J38" s="90" t="s">
        <v>47</v>
      </c>
      <c r="K38" s="90"/>
      <c r="L38" s="90"/>
      <c r="M38" s="90"/>
      <c r="N38" s="90"/>
      <c r="O38" s="90"/>
      <c r="P38" s="90"/>
      <c r="Q38" s="90"/>
      <c r="R38" s="90"/>
      <c r="S38" s="90"/>
      <c r="T38" s="90"/>
      <c r="U38" s="90"/>
      <c r="V38" s="90"/>
      <c r="W38" s="90"/>
      <c r="X38" s="90"/>
      <c r="Y38" s="90"/>
      <c r="Z38" s="90"/>
      <c r="AA38" s="90"/>
      <c r="AB38" s="90"/>
      <c r="AC38" s="90"/>
      <c r="AD38" s="90"/>
      <c r="AE38" s="90"/>
      <c r="AF38" s="90"/>
      <c r="AG38" s="90"/>
      <c r="AH38" s="90"/>
      <c r="AI38" s="90"/>
      <c r="AJ38" s="90"/>
      <c r="AK38" s="90"/>
      <c r="AL38" s="90"/>
      <c r="AM38" s="90"/>
      <c r="AN38" s="90"/>
      <c r="AO38" s="90"/>
      <c r="AP38" s="90"/>
      <c r="AQ38" s="90"/>
      <c r="AR38" s="90"/>
      <c r="AS38" s="90"/>
      <c r="AT38" s="90"/>
      <c r="AU38" s="90"/>
      <c r="AV38" s="90"/>
      <c r="AW38" s="101"/>
    </row>
    <row r="39" spans="1:49" ht="60" customHeight="1" x14ac:dyDescent="0.35">
      <c r="A39" s="98" t="s">
        <v>515</v>
      </c>
      <c r="B39" s="81" t="s">
        <v>547</v>
      </c>
      <c r="C39" s="83" t="s">
        <v>548</v>
      </c>
      <c r="D39" s="85" t="s">
        <v>549</v>
      </c>
      <c r="E39" s="85" t="s">
        <v>550</v>
      </c>
      <c r="F39" s="86" t="s">
        <v>405</v>
      </c>
      <c r="G39" s="86" t="s">
        <v>446</v>
      </c>
      <c r="H39" s="86">
        <v>2</v>
      </c>
      <c r="I39" s="88" t="str">
        <f>IF(COUNTIF(J39:AW39,"&lt;&gt;")=0,"",SUMPRODUCT(((Recommendations[ImplStatus]="Implemented")+(Recommendations[ImplStatus]="Compensated"))*ISNUMBER(MATCH(Recommendations[Id],J39:AW39,0)))/COUNTIF(J39:AW39,"&lt;&gt;"))</f>
        <v/>
      </c>
      <c r="J39" s="90"/>
      <c r="K39" s="90"/>
      <c r="L39" s="90"/>
      <c r="M39" s="90"/>
      <c r="N39" s="90"/>
      <c r="O39" s="90"/>
      <c r="P39" s="90"/>
      <c r="Q39" s="90"/>
      <c r="R39" s="90"/>
      <c r="S39" s="90"/>
      <c r="T39" s="90"/>
      <c r="U39" s="90"/>
      <c r="V39" s="90"/>
      <c r="W39" s="90"/>
      <c r="X39" s="90"/>
      <c r="Y39" s="90"/>
      <c r="Z39" s="90"/>
      <c r="AA39" s="90"/>
      <c r="AB39" s="90"/>
      <c r="AC39" s="90"/>
      <c r="AD39" s="90"/>
      <c r="AE39" s="90"/>
      <c r="AF39" s="90"/>
      <c r="AG39" s="90"/>
      <c r="AH39" s="90"/>
      <c r="AI39" s="90"/>
      <c r="AJ39" s="90"/>
      <c r="AK39" s="90"/>
      <c r="AL39" s="90"/>
      <c r="AM39" s="90"/>
      <c r="AN39" s="90"/>
      <c r="AO39" s="90"/>
      <c r="AP39" s="90"/>
      <c r="AQ39" s="90"/>
      <c r="AR39" s="90"/>
      <c r="AS39" s="90"/>
      <c r="AT39" s="90"/>
      <c r="AU39" s="90"/>
      <c r="AV39" s="90"/>
      <c r="AW39" s="101"/>
    </row>
    <row r="40" spans="1:49" ht="60" customHeight="1" x14ac:dyDescent="0.35">
      <c r="A40" s="98" t="s">
        <v>515</v>
      </c>
      <c r="B40" s="81" t="s">
        <v>551</v>
      </c>
      <c r="C40" s="83" t="s">
        <v>552</v>
      </c>
      <c r="D40" s="85" t="s">
        <v>553</v>
      </c>
      <c r="E40" s="85" t="s">
        <v>554</v>
      </c>
      <c r="F40" s="86" t="s">
        <v>405</v>
      </c>
      <c r="G40" s="86" t="s">
        <v>446</v>
      </c>
      <c r="H40" s="86">
        <v>2</v>
      </c>
      <c r="I40" s="88" t="str">
        <f>IF(COUNTIF(J40:AW40,"&lt;&gt;")=0,"",SUMPRODUCT(((Recommendations[ImplStatus]="Implemented")+(Recommendations[ImplStatus]="Compensated"))*ISNUMBER(MATCH(Recommendations[Id],J40:AW40,0)))/COUNTIF(J40:AW40,"&lt;&gt;"))</f>
        <v/>
      </c>
      <c r="J40" s="90"/>
      <c r="K40" s="90"/>
      <c r="L40" s="90"/>
      <c r="M40" s="90"/>
      <c r="N40" s="90"/>
      <c r="O40" s="90"/>
      <c r="P40" s="90"/>
      <c r="Q40" s="90"/>
      <c r="R40" s="90"/>
      <c r="S40" s="90"/>
      <c r="T40" s="90"/>
      <c r="U40" s="90"/>
      <c r="V40" s="90"/>
      <c r="W40" s="90"/>
      <c r="X40" s="90"/>
      <c r="Y40" s="90"/>
      <c r="Z40" s="90"/>
      <c r="AA40" s="90"/>
      <c r="AB40" s="90"/>
      <c r="AC40" s="90"/>
      <c r="AD40" s="90"/>
      <c r="AE40" s="90"/>
      <c r="AF40" s="90"/>
      <c r="AG40" s="90"/>
      <c r="AH40" s="90"/>
      <c r="AI40" s="90"/>
      <c r="AJ40" s="90"/>
      <c r="AK40" s="90"/>
      <c r="AL40" s="90"/>
      <c r="AM40" s="90"/>
      <c r="AN40" s="90"/>
      <c r="AO40" s="90"/>
      <c r="AP40" s="90"/>
      <c r="AQ40" s="90"/>
      <c r="AR40" s="90"/>
      <c r="AS40" s="90"/>
      <c r="AT40" s="90"/>
      <c r="AU40" s="90"/>
      <c r="AV40" s="90"/>
      <c r="AW40" s="101"/>
    </row>
    <row r="41" spans="1:49" ht="60" customHeight="1" x14ac:dyDescent="0.35">
      <c r="A41" s="98" t="s">
        <v>515</v>
      </c>
      <c r="B41" s="81" t="s">
        <v>555</v>
      </c>
      <c r="C41" s="83" t="s">
        <v>556</v>
      </c>
      <c r="D41" s="85" t="s">
        <v>557</v>
      </c>
      <c r="E41" s="85" t="s">
        <v>558</v>
      </c>
      <c r="F41" s="86" t="s">
        <v>405</v>
      </c>
      <c r="G41" s="86" t="s">
        <v>446</v>
      </c>
      <c r="H41" s="86">
        <v>2</v>
      </c>
      <c r="I41" s="88" t="str">
        <f>IF(COUNTIF(J41:AW41,"&lt;&gt;")=0,"",SUMPRODUCT(((Recommendations[ImplStatus]="Implemented")+(Recommendations[ImplStatus]="Compensated"))*ISNUMBER(MATCH(Recommendations[Id],J41:AW41,0)))/COUNTIF(J41:AW41,"&lt;&gt;"))</f>
        <v/>
      </c>
      <c r="J41" s="90"/>
      <c r="K41" s="90"/>
      <c r="L41" s="90"/>
      <c r="M41" s="90"/>
      <c r="N41" s="90"/>
      <c r="O41" s="90"/>
      <c r="P41" s="90"/>
      <c r="Q41" s="90"/>
      <c r="R41" s="90"/>
      <c r="S41" s="90"/>
      <c r="T41" s="90"/>
      <c r="U41" s="90"/>
      <c r="V41" s="90"/>
      <c r="W41" s="90"/>
      <c r="X41" s="90"/>
      <c r="Y41" s="90"/>
      <c r="Z41" s="90"/>
      <c r="AA41" s="90"/>
      <c r="AB41" s="90"/>
      <c r="AC41" s="90"/>
      <c r="AD41" s="90"/>
      <c r="AE41" s="90"/>
      <c r="AF41" s="90"/>
      <c r="AG41" s="90"/>
      <c r="AH41" s="90"/>
      <c r="AI41" s="90"/>
      <c r="AJ41" s="90"/>
      <c r="AK41" s="90"/>
      <c r="AL41" s="90"/>
      <c r="AM41" s="90"/>
      <c r="AN41" s="90"/>
      <c r="AO41" s="90"/>
      <c r="AP41" s="90"/>
      <c r="AQ41" s="90"/>
      <c r="AR41" s="90"/>
      <c r="AS41" s="90"/>
      <c r="AT41" s="90"/>
      <c r="AU41" s="90"/>
      <c r="AV41" s="90"/>
      <c r="AW41" s="101"/>
    </row>
    <row r="42" spans="1:49" ht="60" customHeight="1" x14ac:dyDescent="0.35">
      <c r="A42" s="98" t="s">
        <v>515</v>
      </c>
      <c r="B42" s="81" t="s">
        <v>559</v>
      </c>
      <c r="C42" s="83" t="s">
        <v>560</v>
      </c>
      <c r="D42" s="85" t="s">
        <v>561</v>
      </c>
      <c r="E42" s="85" t="s">
        <v>562</v>
      </c>
      <c r="F42" s="86" t="s">
        <v>461</v>
      </c>
      <c r="G42" s="86" t="s">
        <v>446</v>
      </c>
      <c r="H42" s="86">
        <v>2</v>
      </c>
      <c r="I42" s="88" t="str">
        <f>IF(COUNTIF(J42:AW42,"&lt;&gt;")=0,"",SUMPRODUCT(((Recommendations[ImplStatus]="Implemented")+(Recommendations[ImplStatus]="Compensated"))*ISNUMBER(MATCH(Recommendations[Id],J42:AW42,0)))/COUNTIF(J42:AW42,"&lt;&gt;"))</f>
        <v/>
      </c>
      <c r="J42" s="90"/>
      <c r="K42" s="90"/>
      <c r="L42" s="90"/>
      <c r="M42" s="90"/>
      <c r="N42" s="90"/>
      <c r="O42" s="90"/>
      <c r="P42" s="90"/>
      <c r="Q42" s="90"/>
      <c r="R42" s="90"/>
      <c r="S42" s="90"/>
      <c r="T42" s="90"/>
      <c r="U42" s="90"/>
      <c r="V42" s="90"/>
      <c r="W42" s="90"/>
      <c r="X42" s="90"/>
      <c r="Y42" s="90"/>
      <c r="Z42" s="90"/>
      <c r="AA42" s="90"/>
      <c r="AB42" s="90"/>
      <c r="AC42" s="90"/>
      <c r="AD42" s="90"/>
      <c r="AE42" s="90"/>
      <c r="AF42" s="90"/>
      <c r="AG42" s="90"/>
      <c r="AH42" s="90"/>
      <c r="AI42" s="90"/>
      <c r="AJ42" s="90"/>
      <c r="AK42" s="90"/>
      <c r="AL42" s="90"/>
      <c r="AM42" s="90"/>
      <c r="AN42" s="90"/>
      <c r="AO42" s="90"/>
      <c r="AP42" s="90"/>
      <c r="AQ42" s="90"/>
      <c r="AR42" s="90"/>
      <c r="AS42" s="90"/>
      <c r="AT42" s="90"/>
      <c r="AU42" s="90"/>
      <c r="AV42" s="90"/>
      <c r="AW42" s="101"/>
    </row>
    <row r="43" spans="1:49" ht="60" customHeight="1" x14ac:dyDescent="0.35">
      <c r="A43" s="98" t="s">
        <v>515</v>
      </c>
      <c r="B43" s="81" t="s">
        <v>563</v>
      </c>
      <c r="C43" s="83" t="s">
        <v>564</v>
      </c>
      <c r="D43" s="85" t="s">
        <v>565</v>
      </c>
      <c r="E43" s="85" t="s">
        <v>566</v>
      </c>
      <c r="F43" s="86" t="s">
        <v>461</v>
      </c>
      <c r="G43" s="86" t="s">
        <v>446</v>
      </c>
      <c r="H43" s="86">
        <v>3</v>
      </c>
      <c r="I43" s="88" t="str">
        <f>IF(COUNTIF(J43:AW43,"&lt;&gt;")=0,"",SUMPRODUCT(((Recommendations[ImplStatus]="Implemented")+(Recommendations[ImplStatus]="Compensated"))*ISNUMBER(MATCH(Recommendations[Id],J43:AW43,0)))/COUNTIF(J43:AW43,"&lt;&gt;"))</f>
        <v/>
      </c>
      <c r="J43" s="90"/>
      <c r="K43" s="90"/>
      <c r="L43" s="90"/>
      <c r="M43" s="90"/>
      <c r="N43" s="90"/>
      <c r="O43" s="90"/>
      <c r="P43" s="90"/>
      <c r="Q43" s="90"/>
      <c r="R43" s="90"/>
      <c r="S43" s="90"/>
      <c r="T43" s="90"/>
      <c r="U43" s="90"/>
      <c r="V43" s="90"/>
      <c r="W43" s="90"/>
      <c r="X43" s="90"/>
      <c r="Y43" s="90"/>
      <c r="Z43" s="90"/>
      <c r="AA43" s="90"/>
      <c r="AB43" s="90"/>
      <c r="AC43" s="90"/>
      <c r="AD43" s="90"/>
      <c r="AE43" s="90"/>
      <c r="AF43" s="90"/>
      <c r="AG43" s="90"/>
      <c r="AH43" s="90"/>
      <c r="AI43" s="90"/>
      <c r="AJ43" s="90"/>
      <c r="AK43" s="90"/>
      <c r="AL43" s="90"/>
      <c r="AM43" s="90"/>
      <c r="AN43" s="90"/>
      <c r="AO43" s="90"/>
      <c r="AP43" s="90"/>
      <c r="AQ43" s="90"/>
      <c r="AR43" s="90"/>
      <c r="AS43" s="90"/>
      <c r="AT43" s="90"/>
      <c r="AU43" s="90"/>
      <c r="AV43" s="90"/>
      <c r="AW43" s="101"/>
    </row>
    <row r="44" spans="1:49" ht="60" customHeight="1" outlineLevel="1" x14ac:dyDescent="0.35">
      <c r="A44" s="97" t="s">
        <v>567</v>
      </c>
      <c r="B44" s="80">
        <v>5</v>
      </c>
      <c r="C44" s="82" t="s">
        <v>25</v>
      </c>
      <c r="D44" s="84" t="s">
        <v>568</v>
      </c>
      <c r="E44" s="84" t="s">
        <v>25</v>
      </c>
      <c r="F44" s="80" t="s">
        <v>25</v>
      </c>
      <c r="G44" s="80" t="s">
        <v>25</v>
      </c>
      <c r="H44" s="80"/>
      <c r="I44" s="87" t="str">
        <f>IF(COUNTIF(J44:AW44,"&lt;&gt;")=0,"",SUMPRODUCT(((Recommendations[ImplStatus]="Implemented")+(Recommendations[ImplStatus]="Compensated"))*ISNUMBER(MATCH(Recommendations[Id],J44:AW44,0)))/COUNTIF(J44:AW44,"&lt;&gt;"))</f>
        <v/>
      </c>
      <c r="J44" s="89"/>
      <c r="K44" s="89"/>
      <c r="L44" s="89"/>
      <c r="M44" s="89"/>
      <c r="N44" s="89"/>
      <c r="O44" s="89"/>
      <c r="P44" s="89"/>
      <c r="Q44" s="89"/>
      <c r="R44" s="89"/>
      <c r="S44" s="89"/>
      <c r="T44" s="89"/>
      <c r="U44" s="89"/>
      <c r="V44" s="89"/>
      <c r="W44" s="89"/>
      <c r="X44" s="89"/>
      <c r="Y44" s="89"/>
      <c r="Z44" s="89"/>
      <c r="AA44" s="89"/>
      <c r="AB44" s="89"/>
      <c r="AC44" s="89"/>
      <c r="AD44" s="89"/>
      <c r="AE44" s="89"/>
      <c r="AF44" s="89"/>
      <c r="AG44" s="89"/>
      <c r="AH44" s="89"/>
      <c r="AI44" s="89"/>
      <c r="AJ44" s="89"/>
      <c r="AK44" s="89"/>
      <c r="AL44" s="89"/>
      <c r="AM44" s="89"/>
      <c r="AN44" s="89"/>
      <c r="AO44" s="89"/>
      <c r="AP44" s="89"/>
      <c r="AQ44" s="89"/>
      <c r="AR44" s="89"/>
      <c r="AS44" s="89"/>
      <c r="AT44" s="89"/>
      <c r="AU44" s="89"/>
      <c r="AV44" s="89"/>
      <c r="AW44" s="100"/>
    </row>
    <row r="45" spans="1:49" ht="60" customHeight="1" x14ac:dyDescent="0.35">
      <c r="A45" s="98" t="s">
        <v>567</v>
      </c>
      <c r="B45" s="81" t="s">
        <v>569</v>
      </c>
      <c r="C45" s="83" t="s">
        <v>570</v>
      </c>
      <c r="D45" s="85" t="s">
        <v>571</v>
      </c>
      <c r="E45" s="85" t="s">
        <v>572</v>
      </c>
      <c r="F45" s="86" t="s">
        <v>546</v>
      </c>
      <c r="G45" s="86" t="s">
        <v>406</v>
      </c>
      <c r="H45" s="86">
        <v>1</v>
      </c>
      <c r="I45" s="88" t="str">
        <f>IF(COUNTIF(J45:AW45,"&lt;&gt;")=0,"",SUMPRODUCT(((Recommendations[ImplStatus]="Implemented")+(Recommendations[ImplStatus]="Compensated"))*ISNUMBER(MATCH(Recommendations[Id],J45:AW45,0)))/COUNTIF(J45:AW45,"&lt;&gt;"))</f>
        <v/>
      </c>
      <c r="J45" s="90"/>
      <c r="K45" s="90"/>
      <c r="L45" s="90"/>
      <c r="M45" s="90"/>
      <c r="N45" s="90"/>
      <c r="O45" s="90"/>
      <c r="P45" s="90"/>
      <c r="Q45" s="90"/>
      <c r="R45" s="90"/>
      <c r="S45" s="90"/>
      <c r="T45" s="90"/>
      <c r="U45" s="90"/>
      <c r="V45" s="90"/>
      <c r="W45" s="90"/>
      <c r="X45" s="90"/>
      <c r="Y45" s="90"/>
      <c r="Z45" s="90"/>
      <c r="AA45" s="90"/>
      <c r="AB45" s="90"/>
      <c r="AC45" s="90"/>
      <c r="AD45" s="90"/>
      <c r="AE45" s="90"/>
      <c r="AF45" s="90"/>
      <c r="AG45" s="90"/>
      <c r="AH45" s="90"/>
      <c r="AI45" s="90"/>
      <c r="AJ45" s="90"/>
      <c r="AK45" s="90"/>
      <c r="AL45" s="90"/>
      <c r="AM45" s="90"/>
      <c r="AN45" s="90"/>
      <c r="AO45" s="90"/>
      <c r="AP45" s="90"/>
      <c r="AQ45" s="90"/>
      <c r="AR45" s="90"/>
      <c r="AS45" s="90"/>
      <c r="AT45" s="90"/>
      <c r="AU45" s="90"/>
      <c r="AV45" s="90"/>
      <c r="AW45" s="101"/>
    </row>
    <row r="46" spans="1:49" ht="60" customHeight="1" x14ac:dyDescent="0.35">
      <c r="A46" s="98" t="s">
        <v>567</v>
      </c>
      <c r="B46" s="81" t="s">
        <v>573</v>
      </c>
      <c r="C46" s="83" t="s">
        <v>574</v>
      </c>
      <c r="D46" s="85" t="s">
        <v>575</v>
      </c>
      <c r="E46" s="85" t="s">
        <v>576</v>
      </c>
      <c r="F46" s="86" t="s">
        <v>546</v>
      </c>
      <c r="G46" s="86" t="s">
        <v>446</v>
      </c>
      <c r="H46" s="86">
        <v>1</v>
      </c>
      <c r="I46" s="88">
        <f>IF(COUNTIF(J46:AW46,"&lt;&gt;")=0,"",SUMPRODUCT(((Recommendations[ImplStatus]="Implemented")+(Recommendations[ImplStatus]="Compensated"))*ISNUMBER(MATCH(Recommendations[Id],J46:AW46,0)))/COUNTIF(J46:AW46,"&lt;&gt;"))</f>
        <v>0</v>
      </c>
      <c r="J46" s="90" t="s">
        <v>47</v>
      </c>
      <c r="K46" s="90" t="s">
        <v>52</v>
      </c>
      <c r="L46" s="90"/>
      <c r="M46" s="90"/>
      <c r="N46" s="90"/>
      <c r="O46" s="90"/>
      <c r="P46" s="90"/>
      <c r="Q46" s="90"/>
      <c r="R46" s="90"/>
      <c r="S46" s="90"/>
      <c r="T46" s="90"/>
      <c r="U46" s="90"/>
      <c r="V46" s="90"/>
      <c r="W46" s="90"/>
      <c r="X46" s="90"/>
      <c r="Y46" s="90"/>
      <c r="Z46" s="90"/>
      <c r="AA46" s="90"/>
      <c r="AB46" s="90"/>
      <c r="AC46" s="90"/>
      <c r="AD46" s="90"/>
      <c r="AE46" s="90"/>
      <c r="AF46" s="90"/>
      <c r="AG46" s="90"/>
      <c r="AH46" s="90"/>
      <c r="AI46" s="90"/>
      <c r="AJ46" s="90"/>
      <c r="AK46" s="90"/>
      <c r="AL46" s="90"/>
      <c r="AM46" s="90"/>
      <c r="AN46" s="90"/>
      <c r="AO46" s="90"/>
      <c r="AP46" s="90"/>
      <c r="AQ46" s="90"/>
      <c r="AR46" s="90"/>
      <c r="AS46" s="90"/>
      <c r="AT46" s="90"/>
      <c r="AU46" s="90"/>
      <c r="AV46" s="90"/>
      <c r="AW46" s="101"/>
    </row>
    <row r="47" spans="1:49" ht="60" customHeight="1" x14ac:dyDescent="0.35">
      <c r="A47" s="98" t="s">
        <v>567</v>
      </c>
      <c r="B47" s="81" t="s">
        <v>577</v>
      </c>
      <c r="C47" s="83" t="s">
        <v>578</v>
      </c>
      <c r="D47" s="85" t="s">
        <v>579</v>
      </c>
      <c r="E47" s="85" t="s">
        <v>580</v>
      </c>
      <c r="F47" s="86" t="s">
        <v>546</v>
      </c>
      <c r="G47" s="86" t="s">
        <v>446</v>
      </c>
      <c r="H47" s="86">
        <v>1</v>
      </c>
      <c r="I47" s="88" t="str">
        <f>IF(COUNTIF(J47:AW47,"&lt;&gt;")=0,"",SUMPRODUCT(((Recommendations[ImplStatus]="Implemented")+(Recommendations[ImplStatus]="Compensated"))*ISNUMBER(MATCH(Recommendations[Id],J47:AW47,0)))/COUNTIF(J47:AW47,"&lt;&gt;"))</f>
        <v/>
      </c>
      <c r="J47" s="90"/>
      <c r="K47" s="90"/>
      <c r="L47" s="90"/>
      <c r="M47" s="90"/>
      <c r="N47" s="90"/>
      <c r="O47" s="90"/>
      <c r="P47" s="90"/>
      <c r="Q47" s="90"/>
      <c r="R47" s="90"/>
      <c r="S47" s="90"/>
      <c r="T47" s="90"/>
      <c r="U47" s="90"/>
      <c r="V47" s="90"/>
      <c r="W47" s="90"/>
      <c r="X47" s="90"/>
      <c r="Y47" s="90"/>
      <c r="Z47" s="90"/>
      <c r="AA47" s="90"/>
      <c r="AB47" s="90"/>
      <c r="AC47" s="90"/>
      <c r="AD47" s="90"/>
      <c r="AE47" s="90"/>
      <c r="AF47" s="90"/>
      <c r="AG47" s="90"/>
      <c r="AH47" s="90"/>
      <c r="AI47" s="90"/>
      <c r="AJ47" s="90"/>
      <c r="AK47" s="90"/>
      <c r="AL47" s="90"/>
      <c r="AM47" s="90"/>
      <c r="AN47" s="90"/>
      <c r="AO47" s="90"/>
      <c r="AP47" s="90"/>
      <c r="AQ47" s="90"/>
      <c r="AR47" s="90"/>
      <c r="AS47" s="90"/>
      <c r="AT47" s="90"/>
      <c r="AU47" s="90"/>
      <c r="AV47" s="90"/>
      <c r="AW47" s="101"/>
    </row>
    <row r="48" spans="1:49" ht="60" customHeight="1" x14ac:dyDescent="0.35">
      <c r="A48" s="98" t="s">
        <v>567</v>
      </c>
      <c r="B48" s="81" t="s">
        <v>581</v>
      </c>
      <c r="C48" s="83" t="s">
        <v>582</v>
      </c>
      <c r="D48" s="85" t="s">
        <v>583</v>
      </c>
      <c r="E48" s="85" t="s">
        <v>584</v>
      </c>
      <c r="F48" s="86" t="s">
        <v>546</v>
      </c>
      <c r="G48" s="86" t="s">
        <v>446</v>
      </c>
      <c r="H48" s="86">
        <v>1</v>
      </c>
      <c r="I48" s="88" t="str">
        <f>IF(COUNTIF(J48:AW48,"&lt;&gt;")=0,"",SUMPRODUCT(((Recommendations[ImplStatus]="Implemented")+(Recommendations[ImplStatus]="Compensated"))*ISNUMBER(MATCH(Recommendations[Id],J48:AW48,0)))/COUNTIF(J48:AW48,"&lt;&gt;"))</f>
        <v/>
      </c>
      <c r="J48" s="90"/>
      <c r="K48" s="90"/>
      <c r="L48" s="90"/>
      <c r="M48" s="90"/>
      <c r="N48" s="90"/>
      <c r="O48" s="90"/>
      <c r="P48" s="90"/>
      <c r="Q48" s="90"/>
      <c r="R48" s="90"/>
      <c r="S48" s="90"/>
      <c r="T48" s="90"/>
      <c r="U48" s="90"/>
      <c r="V48" s="90"/>
      <c r="W48" s="90"/>
      <c r="X48" s="90"/>
      <c r="Y48" s="90"/>
      <c r="Z48" s="90"/>
      <c r="AA48" s="90"/>
      <c r="AB48" s="90"/>
      <c r="AC48" s="90"/>
      <c r="AD48" s="90"/>
      <c r="AE48" s="90"/>
      <c r="AF48" s="90"/>
      <c r="AG48" s="90"/>
      <c r="AH48" s="90"/>
      <c r="AI48" s="90"/>
      <c r="AJ48" s="90"/>
      <c r="AK48" s="90"/>
      <c r="AL48" s="90"/>
      <c r="AM48" s="90"/>
      <c r="AN48" s="90"/>
      <c r="AO48" s="90"/>
      <c r="AP48" s="90"/>
      <c r="AQ48" s="90"/>
      <c r="AR48" s="90"/>
      <c r="AS48" s="90"/>
      <c r="AT48" s="90"/>
      <c r="AU48" s="90"/>
      <c r="AV48" s="90"/>
      <c r="AW48" s="101"/>
    </row>
    <row r="49" spans="1:49" ht="60" customHeight="1" x14ac:dyDescent="0.35">
      <c r="A49" s="98" t="s">
        <v>567</v>
      </c>
      <c r="B49" s="81" t="s">
        <v>585</v>
      </c>
      <c r="C49" s="83" t="s">
        <v>586</v>
      </c>
      <c r="D49" s="85" t="s">
        <v>587</v>
      </c>
      <c r="E49" s="85" t="s">
        <v>588</v>
      </c>
      <c r="F49" s="86" t="s">
        <v>546</v>
      </c>
      <c r="G49" s="86" t="s">
        <v>406</v>
      </c>
      <c r="H49" s="86">
        <v>2</v>
      </c>
      <c r="I49" s="88" t="str">
        <f>IF(COUNTIF(J49:AW49,"&lt;&gt;")=0,"",SUMPRODUCT(((Recommendations[ImplStatus]="Implemented")+(Recommendations[ImplStatus]="Compensated"))*ISNUMBER(MATCH(Recommendations[Id],J49:AW49,0)))/COUNTIF(J49:AW49,"&lt;&gt;"))</f>
        <v/>
      </c>
      <c r="J49" s="90"/>
      <c r="K49" s="90"/>
      <c r="L49" s="90"/>
      <c r="M49" s="90"/>
      <c r="N49" s="90"/>
      <c r="O49" s="90"/>
      <c r="P49" s="90"/>
      <c r="Q49" s="90"/>
      <c r="R49" s="90"/>
      <c r="S49" s="90"/>
      <c r="T49" s="90"/>
      <c r="U49" s="90"/>
      <c r="V49" s="90"/>
      <c r="W49" s="90"/>
      <c r="X49" s="90"/>
      <c r="Y49" s="90"/>
      <c r="Z49" s="90"/>
      <c r="AA49" s="90"/>
      <c r="AB49" s="90"/>
      <c r="AC49" s="90"/>
      <c r="AD49" s="90"/>
      <c r="AE49" s="90"/>
      <c r="AF49" s="90"/>
      <c r="AG49" s="90"/>
      <c r="AH49" s="90"/>
      <c r="AI49" s="90"/>
      <c r="AJ49" s="90"/>
      <c r="AK49" s="90"/>
      <c r="AL49" s="90"/>
      <c r="AM49" s="90"/>
      <c r="AN49" s="90"/>
      <c r="AO49" s="90"/>
      <c r="AP49" s="90"/>
      <c r="AQ49" s="90"/>
      <c r="AR49" s="90"/>
      <c r="AS49" s="90"/>
      <c r="AT49" s="90"/>
      <c r="AU49" s="90"/>
      <c r="AV49" s="90"/>
      <c r="AW49" s="101"/>
    </row>
    <row r="50" spans="1:49" ht="60" customHeight="1" x14ac:dyDescent="0.35">
      <c r="A50" s="98" t="s">
        <v>567</v>
      </c>
      <c r="B50" s="81" t="s">
        <v>589</v>
      </c>
      <c r="C50" s="83" t="s">
        <v>590</v>
      </c>
      <c r="D50" s="85" t="s">
        <v>591</v>
      </c>
      <c r="E50" s="85" t="s">
        <v>592</v>
      </c>
      <c r="F50" s="86" t="s">
        <v>546</v>
      </c>
      <c r="G50" s="86" t="s">
        <v>462</v>
      </c>
      <c r="H50" s="86">
        <v>2</v>
      </c>
      <c r="I50" s="88" t="str">
        <f>IF(COUNTIF(J50:AW50,"&lt;&gt;")=0,"",SUMPRODUCT(((Recommendations[ImplStatus]="Implemented")+(Recommendations[ImplStatus]="Compensated"))*ISNUMBER(MATCH(Recommendations[Id],J50:AW50,0)))/COUNTIF(J50:AW50,"&lt;&gt;"))</f>
        <v/>
      </c>
      <c r="J50" s="90"/>
      <c r="K50" s="90"/>
      <c r="L50" s="90"/>
      <c r="M50" s="90"/>
      <c r="N50" s="90"/>
      <c r="O50" s="90"/>
      <c r="P50" s="90"/>
      <c r="Q50" s="90"/>
      <c r="R50" s="90"/>
      <c r="S50" s="90"/>
      <c r="T50" s="90"/>
      <c r="U50" s="90"/>
      <c r="V50" s="90"/>
      <c r="W50" s="90"/>
      <c r="X50" s="90"/>
      <c r="Y50" s="90"/>
      <c r="Z50" s="90"/>
      <c r="AA50" s="90"/>
      <c r="AB50" s="90"/>
      <c r="AC50" s="90"/>
      <c r="AD50" s="90"/>
      <c r="AE50" s="90"/>
      <c r="AF50" s="90"/>
      <c r="AG50" s="90"/>
      <c r="AH50" s="90"/>
      <c r="AI50" s="90"/>
      <c r="AJ50" s="90"/>
      <c r="AK50" s="90"/>
      <c r="AL50" s="90"/>
      <c r="AM50" s="90"/>
      <c r="AN50" s="90"/>
      <c r="AO50" s="90"/>
      <c r="AP50" s="90"/>
      <c r="AQ50" s="90"/>
      <c r="AR50" s="90"/>
      <c r="AS50" s="90"/>
      <c r="AT50" s="90"/>
      <c r="AU50" s="90"/>
      <c r="AV50" s="90"/>
      <c r="AW50" s="101"/>
    </row>
    <row r="51" spans="1:49" ht="60" customHeight="1" outlineLevel="1" x14ac:dyDescent="0.35">
      <c r="A51" s="97" t="s">
        <v>593</v>
      </c>
      <c r="B51" s="80">
        <v>6</v>
      </c>
      <c r="C51" s="82" t="s">
        <v>25</v>
      </c>
      <c r="D51" s="84" t="s">
        <v>594</v>
      </c>
      <c r="E51" s="84" t="s">
        <v>25</v>
      </c>
      <c r="F51" s="80" t="s">
        <v>25</v>
      </c>
      <c r="G51" s="80" t="s">
        <v>25</v>
      </c>
      <c r="H51" s="80"/>
      <c r="I51" s="87" t="str">
        <f>IF(COUNTIF(J51:AW51,"&lt;&gt;")=0,"",SUMPRODUCT(((Recommendations[ImplStatus]="Implemented")+(Recommendations[ImplStatus]="Compensated"))*ISNUMBER(MATCH(Recommendations[Id],J51:AW51,0)))/COUNTIF(J51:AW51,"&lt;&gt;"))</f>
        <v/>
      </c>
      <c r="J51" s="89"/>
      <c r="K51" s="89"/>
      <c r="L51" s="89"/>
      <c r="M51" s="89"/>
      <c r="N51" s="89"/>
      <c r="O51" s="89"/>
      <c r="P51" s="89"/>
      <c r="Q51" s="89"/>
      <c r="R51" s="89"/>
      <c r="S51" s="89"/>
      <c r="T51" s="89"/>
      <c r="U51" s="89"/>
      <c r="V51" s="89"/>
      <c r="W51" s="89"/>
      <c r="X51" s="89"/>
      <c r="Y51" s="89"/>
      <c r="Z51" s="89"/>
      <c r="AA51" s="89"/>
      <c r="AB51" s="89"/>
      <c r="AC51" s="89"/>
      <c r="AD51" s="89"/>
      <c r="AE51" s="89"/>
      <c r="AF51" s="89"/>
      <c r="AG51" s="89"/>
      <c r="AH51" s="89"/>
      <c r="AI51" s="89"/>
      <c r="AJ51" s="89"/>
      <c r="AK51" s="89"/>
      <c r="AL51" s="89"/>
      <c r="AM51" s="89"/>
      <c r="AN51" s="89"/>
      <c r="AO51" s="89"/>
      <c r="AP51" s="89"/>
      <c r="AQ51" s="89"/>
      <c r="AR51" s="89"/>
      <c r="AS51" s="89"/>
      <c r="AT51" s="89"/>
      <c r="AU51" s="89"/>
      <c r="AV51" s="89"/>
      <c r="AW51" s="100"/>
    </row>
    <row r="52" spans="1:49" ht="60" customHeight="1" x14ac:dyDescent="0.35">
      <c r="A52" s="98" t="s">
        <v>593</v>
      </c>
      <c r="B52" s="81" t="s">
        <v>595</v>
      </c>
      <c r="C52" s="83" t="s">
        <v>596</v>
      </c>
      <c r="D52" s="85" t="s">
        <v>597</v>
      </c>
      <c r="E52" s="85" t="s">
        <v>598</v>
      </c>
      <c r="F52" s="86" t="s">
        <v>521</v>
      </c>
      <c r="G52" s="86" t="s">
        <v>462</v>
      </c>
      <c r="H52" s="86">
        <v>1</v>
      </c>
      <c r="I52" s="88" t="str">
        <f>IF(COUNTIF(J52:AW52,"&lt;&gt;")=0,"",SUMPRODUCT(((Recommendations[ImplStatus]="Implemented")+(Recommendations[ImplStatus]="Compensated"))*ISNUMBER(MATCH(Recommendations[Id],J52:AW52,0)))/COUNTIF(J52:AW52,"&lt;&gt;"))</f>
        <v/>
      </c>
      <c r="J52" s="90"/>
      <c r="K52" s="90"/>
      <c r="L52" s="90"/>
      <c r="M52" s="90"/>
      <c r="N52" s="90"/>
      <c r="O52" s="90"/>
      <c r="P52" s="90"/>
      <c r="Q52" s="90"/>
      <c r="R52" s="90"/>
      <c r="S52" s="90"/>
      <c r="T52" s="90"/>
      <c r="U52" s="90"/>
      <c r="V52" s="90"/>
      <c r="W52" s="90"/>
      <c r="X52" s="90"/>
      <c r="Y52" s="90"/>
      <c r="Z52" s="90"/>
      <c r="AA52" s="90"/>
      <c r="AB52" s="90"/>
      <c r="AC52" s="90"/>
      <c r="AD52" s="90"/>
      <c r="AE52" s="90"/>
      <c r="AF52" s="90"/>
      <c r="AG52" s="90"/>
      <c r="AH52" s="90"/>
      <c r="AI52" s="90"/>
      <c r="AJ52" s="90"/>
      <c r="AK52" s="90"/>
      <c r="AL52" s="90"/>
      <c r="AM52" s="90"/>
      <c r="AN52" s="90"/>
      <c r="AO52" s="90"/>
      <c r="AP52" s="90"/>
      <c r="AQ52" s="90"/>
      <c r="AR52" s="90"/>
      <c r="AS52" s="90"/>
      <c r="AT52" s="90"/>
      <c r="AU52" s="90"/>
      <c r="AV52" s="90"/>
      <c r="AW52" s="101"/>
    </row>
    <row r="53" spans="1:49" ht="60" customHeight="1" x14ac:dyDescent="0.35">
      <c r="A53" s="98" t="s">
        <v>593</v>
      </c>
      <c r="B53" s="81" t="s">
        <v>599</v>
      </c>
      <c r="C53" s="83" t="s">
        <v>600</v>
      </c>
      <c r="D53" s="85" t="s">
        <v>601</v>
      </c>
      <c r="E53" s="85" t="s">
        <v>602</v>
      </c>
      <c r="F53" s="86" t="s">
        <v>521</v>
      </c>
      <c r="G53" s="86" t="s">
        <v>462</v>
      </c>
      <c r="H53" s="86">
        <v>1</v>
      </c>
      <c r="I53" s="88" t="str">
        <f>IF(COUNTIF(J53:AW53,"&lt;&gt;")=0,"",SUMPRODUCT(((Recommendations[ImplStatus]="Implemented")+(Recommendations[ImplStatus]="Compensated"))*ISNUMBER(MATCH(Recommendations[Id],J53:AW53,0)))/COUNTIF(J53:AW53,"&lt;&gt;"))</f>
        <v/>
      </c>
      <c r="J53" s="90"/>
      <c r="K53" s="90"/>
      <c r="L53" s="90"/>
      <c r="M53" s="90"/>
      <c r="N53" s="90"/>
      <c r="O53" s="90"/>
      <c r="P53" s="90"/>
      <c r="Q53" s="90"/>
      <c r="R53" s="90"/>
      <c r="S53" s="90"/>
      <c r="T53" s="90"/>
      <c r="U53" s="90"/>
      <c r="V53" s="90"/>
      <c r="W53" s="90"/>
      <c r="X53" s="90"/>
      <c r="Y53" s="90"/>
      <c r="Z53" s="90"/>
      <c r="AA53" s="90"/>
      <c r="AB53" s="90"/>
      <c r="AC53" s="90"/>
      <c r="AD53" s="90"/>
      <c r="AE53" s="90"/>
      <c r="AF53" s="90"/>
      <c r="AG53" s="90"/>
      <c r="AH53" s="90"/>
      <c r="AI53" s="90"/>
      <c r="AJ53" s="90"/>
      <c r="AK53" s="90"/>
      <c r="AL53" s="90"/>
      <c r="AM53" s="90"/>
      <c r="AN53" s="90"/>
      <c r="AO53" s="90"/>
      <c r="AP53" s="90"/>
      <c r="AQ53" s="90"/>
      <c r="AR53" s="90"/>
      <c r="AS53" s="90"/>
      <c r="AT53" s="90"/>
      <c r="AU53" s="90"/>
      <c r="AV53" s="90"/>
      <c r="AW53" s="101"/>
    </row>
    <row r="54" spans="1:49" ht="60" customHeight="1" x14ac:dyDescent="0.35">
      <c r="A54" s="98" t="s">
        <v>593</v>
      </c>
      <c r="B54" s="81" t="s">
        <v>603</v>
      </c>
      <c r="C54" s="83" t="s">
        <v>604</v>
      </c>
      <c r="D54" s="85" t="s">
        <v>605</v>
      </c>
      <c r="E54" s="85" t="s">
        <v>606</v>
      </c>
      <c r="F54" s="86" t="s">
        <v>546</v>
      </c>
      <c r="G54" s="86" t="s">
        <v>446</v>
      </c>
      <c r="H54" s="86">
        <v>1</v>
      </c>
      <c r="I54" s="88" t="str">
        <f>IF(COUNTIF(J54:AW54,"&lt;&gt;")=0,"",SUMPRODUCT(((Recommendations[ImplStatus]="Implemented")+(Recommendations[ImplStatus]="Compensated"))*ISNUMBER(MATCH(Recommendations[Id],J54:AW54,0)))/COUNTIF(J54:AW54,"&lt;&gt;"))</f>
        <v/>
      </c>
      <c r="J54" s="90"/>
      <c r="K54" s="90"/>
      <c r="L54" s="90"/>
      <c r="M54" s="90"/>
      <c r="N54" s="90"/>
      <c r="O54" s="90"/>
      <c r="P54" s="90"/>
      <c r="Q54" s="90"/>
      <c r="R54" s="90"/>
      <c r="S54" s="90"/>
      <c r="T54" s="90"/>
      <c r="U54" s="90"/>
      <c r="V54" s="90"/>
      <c r="W54" s="90"/>
      <c r="X54" s="90"/>
      <c r="Y54" s="90"/>
      <c r="Z54" s="90"/>
      <c r="AA54" s="90"/>
      <c r="AB54" s="90"/>
      <c r="AC54" s="90"/>
      <c r="AD54" s="90"/>
      <c r="AE54" s="90"/>
      <c r="AF54" s="90"/>
      <c r="AG54" s="90"/>
      <c r="AH54" s="90"/>
      <c r="AI54" s="90"/>
      <c r="AJ54" s="90"/>
      <c r="AK54" s="90"/>
      <c r="AL54" s="90"/>
      <c r="AM54" s="90"/>
      <c r="AN54" s="90"/>
      <c r="AO54" s="90"/>
      <c r="AP54" s="90"/>
      <c r="AQ54" s="90"/>
      <c r="AR54" s="90"/>
      <c r="AS54" s="90"/>
      <c r="AT54" s="90"/>
      <c r="AU54" s="90"/>
      <c r="AV54" s="90"/>
      <c r="AW54" s="101"/>
    </row>
    <row r="55" spans="1:49" ht="60" customHeight="1" x14ac:dyDescent="0.35">
      <c r="A55" s="98" t="s">
        <v>593</v>
      </c>
      <c r="B55" s="81" t="s">
        <v>607</v>
      </c>
      <c r="C55" s="83" t="s">
        <v>608</v>
      </c>
      <c r="D55" s="85" t="s">
        <v>609</v>
      </c>
      <c r="E55" s="85" t="s">
        <v>610</v>
      </c>
      <c r="F55" s="86" t="s">
        <v>546</v>
      </c>
      <c r="G55" s="86" t="s">
        <v>446</v>
      </c>
      <c r="H55" s="86">
        <v>1</v>
      </c>
      <c r="I55" s="88" t="str">
        <f>IF(COUNTIF(J55:AW55,"&lt;&gt;")=0,"",SUMPRODUCT(((Recommendations[ImplStatus]="Implemented")+(Recommendations[ImplStatus]="Compensated"))*ISNUMBER(MATCH(Recommendations[Id],J55:AW55,0)))/COUNTIF(J55:AW55,"&lt;&gt;"))</f>
        <v/>
      </c>
      <c r="J55" s="90"/>
      <c r="K55" s="90"/>
      <c r="L55" s="90"/>
      <c r="M55" s="90"/>
      <c r="N55" s="90"/>
      <c r="O55" s="90"/>
      <c r="P55" s="90"/>
      <c r="Q55" s="90"/>
      <c r="R55" s="90"/>
      <c r="S55" s="90"/>
      <c r="T55" s="90"/>
      <c r="U55" s="90"/>
      <c r="V55" s="90"/>
      <c r="W55" s="90"/>
      <c r="X55" s="90"/>
      <c r="Y55" s="90"/>
      <c r="Z55" s="90"/>
      <c r="AA55" s="90"/>
      <c r="AB55" s="90"/>
      <c r="AC55" s="90"/>
      <c r="AD55" s="90"/>
      <c r="AE55" s="90"/>
      <c r="AF55" s="90"/>
      <c r="AG55" s="90"/>
      <c r="AH55" s="90"/>
      <c r="AI55" s="90"/>
      <c r="AJ55" s="90"/>
      <c r="AK55" s="90"/>
      <c r="AL55" s="90"/>
      <c r="AM55" s="90"/>
      <c r="AN55" s="90"/>
      <c r="AO55" s="90"/>
      <c r="AP55" s="90"/>
      <c r="AQ55" s="90"/>
      <c r="AR55" s="90"/>
      <c r="AS55" s="90"/>
      <c r="AT55" s="90"/>
      <c r="AU55" s="90"/>
      <c r="AV55" s="90"/>
      <c r="AW55" s="101"/>
    </row>
    <row r="56" spans="1:49" ht="60" customHeight="1" x14ac:dyDescent="0.35">
      <c r="A56" s="98" t="s">
        <v>593</v>
      </c>
      <c r="B56" s="81" t="s">
        <v>611</v>
      </c>
      <c r="C56" s="83" t="s">
        <v>612</v>
      </c>
      <c r="D56" s="85" t="s">
        <v>613</v>
      </c>
      <c r="E56" s="85" t="s">
        <v>614</v>
      </c>
      <c r="F56" s="86" t="s">
        <v>546</v>
      </c>
      <c r="G56" s="86" t="s">
        <v>446</v>
      </c>
      <c r="H56" s="86">
        <v>1</v>
      </c>
      <c r="I56" s="88" t="str">
        <f>IF(COUNTIF(J56:AW56,"&lt;&gt;")=0,"",SUMPRODUCT(((Recommendations[ImplStatus]="Implemented")+(Recommendations[ImplStatus]="Compensated"))*ISNUMBER(MATCH(Recommendations[Id],J56:AW56,0)))/COUNTIF(J56:AW56,"&lt;&gt;"))</f>
        <v/>
      </c>
      <c r="J56" s="90"/>
      <c r="K56" s="90"/>
      <c r="L56" s="90"/>
      <c r="M56" s="90"/>
      <c r="N56" s="90"/>
      <c r="O56" s="90"/>
      <c r="P56" s="90"/>
      <c r="Q56" s="90"/>
      <c r="R56" s="90"/>
      <c r="S56" s="90"/>
      <c r="T56" s="90"/>
      <c r="U56" s="90"/>
      <c r="V56" s="90"/>
      <c r="W56" s="90"/>
      <c r="X56" s="90"/>
      <c r="Y56" s="90"/>
      <c r="Z56" s="90"/>
      <c r="AA56" s="90"/>
      <c r="AB56" s="90"/>
      <c r="AC56" s="90"/>
      <c r="AD56" s="90"/>
      <c r="AE56" s="90"/>
      <c r="AF56" s="90"/>
      <c r="AG56" s="90"/>
      <c r="AH56" s="90"/>
      <c r="AI56" s="90"/>
      <c r="AJ56" s="90"/>
      <c r="AK56" s="90"/>
      <c r="AL56" s="90"/>
      <c r="AM56" s="90"/>
      <c r="AN56" s="90"/>
      <c r="AO56" s="90"/>
      <c r="AP56" s="90"/>
      <c r="AQ56" s="90"/>
      <c r="AR56" s="90"/>
      <c r="AS56" s="90"/>
      <c r="AT56" s="90"/>
      <c r="AU56" s="90"/>
      <c r="AV56" s="90"/>
      <c r="AW56" s="101"/>
    </row>
    <row r="57" spans="1:49" ht="60" customHeight="1" x14ac:dyDescent="0.35">
      <c r="A57" s="98" t="s">
        <v>593</v>
      </c>
      <c r="B57" s="81" t="s">
        <v>615</v>
      </c>
      <c r="C57" s="83" t="s">
        <v>616</v>
      </c>
      <c r="D57" s="85" t="s">
        <v>617</v>
      </c>
      <c r="E57" s="85" t="s">
        <v>618</v>
      </c>
      <c r="F57" s="86" t="s">
        <v>429</v>
      </c>
      <c r="G57" s="86" t="s">
        <v>406</v>
      </c>
      <c r="H57" s="86">
        <v>2</v>
      </c>
      <c r="I57" s="88" t="str">
        <f>IF(COUNTIF(J57:AW57,"&lt;&gt;")=0,"",SUMPRODUCT(((Recommendations[ImplStatus]="Implemented")+(Recommendations[ImplStatus]="Compensated"))*ISNUMBER(MATCH(Recommendations[Id],J57:AW57,0)))/COUNTIF(J57:AW57,"&lt;&gt;"))</f>
        <v/>
      </c>
      <c r="J57" s="90"/>
      <c r="K57" s="90"/>
      <c r="L57" s="90"/>
      <c r="M57" s="90"/>
      <c r="N57" s="90"/>
      <c r="O57" s="90"/>
      <c r="P57" s="90"/>
      <c r="Q57" s="90"/>
      <c r="R57" s="90"/>
      <c r="S57" s="90"/>
      <c r="T57" s="90"/>
      <c r="U57" s="90"/>
      <c r="V57" s="90"/>
      <c r="W57" s="90"/>
      <c r="X57" s="90"/>
      <c r="Y57" s="90"/>
      <c r="Z57" s="90"/>
      <c r="AA57" s="90"/>
      <c r="AB57" s="90"/>
      <c r="AC57" s="90"/>
      <c r="AD57" s="90"/>
      <c r="AE57" s="90"/>
      <c r="AF57" s="90"/>
      <c r="AG57" s="90"/>
      <c r="AH57" s="90"/>
      <c r="AI57" s="90"/>
      <c r="AJ57" s="90"/>
      <c r="AK57" s="90"/>
      <c r="AL57" s="90"/>
      <c r="AM57" s="90"/>
      <c r="AN57" s="90"/>
      <c r="AO57" s="90"/>
      <c r="AP57" s="90"/>
      <c r="AQ57" s="90"/>
      <c r="AR57" s="90"/>
      <c r="AS57" s="90"/>
      <c r="AT57" s="90"/>
      <c r="AU57" s="90"/>
      <c r="AV57" s="90"/>
      <c r="AW57" s="101"/>
    </row>
    <row r="58" spans="1:49" ht="60" customHeight="1" x14ac:dyDescent="0.35">
      <c r="A58" s="98" t="s">
        <v>593</v>
      </c>
      <c r="B58" s="81" t="s">
        <v>619</v>
      </c>
      <c r="C58" s="83" t="s">
        <v>620</v>
      </c>
      <c r="D58" s="85" t="s">
        <v>621</v>
      </c>
      <c r="E58" s="85" t="s">
        <v>622</v>
      </c>
      <c r="F58" s="86" t="s">
        <v>546</v>
      </c>
      <c r="G58" s="86" t="s">
        <v>446</v>
      </c>
      <c r="H58" s="86">
        <v>2</v>
      </c>
      <c r="I58" s="88" t="str">
        <f>IF(COUNTIF(J58:AW58,"&lt;&gt;")=0,"",SUMPRODUCT(((Recommendations[ImplStatus]="Implemented")+(Recommendations[ImplStatus]="Compensated"))*ISNUMBER(MATCH(Recommendations[Id],J58:AW58,0)))/COUNTIF(J58:AW58,"&lt;&gt;"))</f>
        <v/>
      </c>
      <c r="J58" s="90"/>
      <c r="K58" s="90"/>
      <c r="L58" s="90"/>
      <c r="M58" s="90"/>
      <c r="N58" s="90"/>
      <c r="O58" s="90"/>
      <c r="P58" s="90"/>
      <c r="Q58" s="90"/>
      <c r="R58" s="90"/>
      <c r="S58" s="90"/>
      <c r="T58" s="90"/>
      <c r="U58" s="90"/>
      <c r="V58" s="90"/>
      <c r="W58" s="90"/>
      <c r="X58" s="90"/>
      <c r="Y58" s="90"/>
      <c r="Z58" s="90"/>
      <c r="AA58" s="90"/>
      <c r="AB58" s="90"/>
      <c r="AC58" s="90"/>
      <c r="AD58" s="90"/>
      <c r="AE58" s="90"/>
      <c r="AF58" s="90"/>
      <c r="AG58" s="90"/>
      <c r="AH58" s="90"/>
      <c r="AI58" s="90"/>
      <c r="AJ58" s="90"/>
      <c r="AK58" s="90"/>
      <c r="AL58" s="90"/>
      <c r="AM58" s="90"/>
      <c r="AN58" s="90"/>
      <c r="AO58" s="90"/>
      <c r="AP58" s="90"/>
      <c r="AQ58" s="90"/>
      <c r="AR58" s="90"/>
      <c r="AS58" s="90"/>
      <c r="AT58" s="90"/>
      <c r="AU58" s="90"/>
      <c r="AV58" s="90"/>
      <c r="AW58" s="101"/>
    </row>
    <row r="59" spans="1:49" ht="60" customHeight="1" x14ac:dyDescent="0.35">
      <c r="A59" s="98" t="s">
        <v>593</v>
      </c>
      <c r="B59" s="81" t="s">
        <v>623</v>
      </c>
      <c r="C59" s="83" t="s">
        <v>624</v>
      </c>
      <c r="D59" s="85" t="s">
        <v>625</v>
      </c>
      <c r="E59" s="85" t="s">
        <v>626</v>
      </c>
      <c r="F59" s="86" t="s">
        <v>546</v>
      </c>
      <c r="G59" s="86" t="s">
        <v>462</v>
      </c>
      <c r="H59" s="86">
        <v>3</v>
      </c>
      <c r="I59" s="88">
        <f>IF(COUNTIF(J59:AW59,"&lt;&gt;")=0,"",SUMPRODUCT(((Recommendations[ImplStatus]="Implemented")+(Recommendations[ImplStatus]="Compensated"))*ISNUMBER(MATCH(Recommendations[Id],J59:AW59,0)))/COUNTIF(J59:AW59,"&lt;&gt;"))</f>
        <v>0</v>
      </c>
      <c r="J59" s="90" t="s">
        <v>123</v>
      </c>
      <c r="K59" s="90"/>
      <c r="L59" s="90"/>
      <c r="M59" s="90"/>
      <c r="N59" s="90"/>
      <c r="O59" s="90"/>
      <c r="P59" s="90"/>
      <c r="Q59" s="90"/>
      <c r="R59" s="90"/>
      <c r="S59" s="90"/>
      <c r="T59" s="90"/>
      <c r="U59" s="90"/>
      <c r="V59" s="90"/>
      <c r="W59" s="90"/>
      <c r="X59" s="90"/>
      <c r="Y59" s="90"/>
      <c r="Z59" s="90"/>
      <c r="AA59" s="90"/>
      <c r="AB59" s="90"/>
      <c r="AC59" s="90"/>
      <c r="AD59" s="90"/>
      <c r="AE59" s="90"/>
      <c r="AF59" s="90"/>
      <c r="AG59" s="90"/>
      <c r="AH59" s="90"/>
      <c r="AI59" s="90"/>
      <c r="AJ59" s="90"/>
      <c r="AK59" s="90"/>
      <c r="AL59" s="90"/>
      <c r="AM59" s="90"/>
      <c r="AN59" s="90"/>
      <c r="AO59" s="90"/>
      <c r="AP59" s="90"/>
      <c r="AQ59" s="90"/>
      <c r="AR59" s="90"/>
      <c r="AS59" s="90"/>
      <c r="AT59" s="90"/>
      <c r="AU59" s="90"/>
      <c r="AV59" s="90"/>
      <c r="AW59" s="101"/>
    </row>
    <row r="60" spans="1:49" ht="60" customHeight="1" outlineLevel="1" x14ac:dyDescent="0.35">
      <c r="A60" s="97" t="s">
        <v>627</v>
      </c>
      <c r="B60" s="80">
        <v>7</v>
      </c>
      <c r="C60" s="82" t="s">
        <v>25</v>
      </c>
      <c r="D60" s="84" t="s">
        <v>628</v>
      </c>
      <c r="E60" s="84" t="s">
        <v>25</v>
      </c>
      <c r="F60" s="80" t="s">
        <v>25</v>
      </c>
      <c r="G60" s="80" t="s">
        <v>25</v>
      </c>
      <c r="H60" s="80"/>
      <c r="I60" s="87" t="str">
        <f>IF(COUNTIF(J60:AW60,"&lt;&gt;")=0,"",SUMPRODUCT(((Recommendations[ImplStatus]="Implemented")+(Recommendations[ImplStatus]="Compensated"))*ISNUMBER(MATCH(Recommendations[Id],J60:AW60,0)))/COUNTIF(J60:AW60,"&lt;&gt;"))</f>
        <v/>
      </c>
      <c r="J60" s="89"/>
      <c r="K60" s="89"/>
      <c r="L60" s="89"/>
      <c r="M60" s="89"/>
      <c r="N60" s="89"/>
      <c r="O60" s="89"/>
      <c r="P60" s="89"/>
      <c r="Q60" s="89"/>
      <c r="R60" s="89"/>
      <c r="S60" s="89"/>
      <c r="T60" s="89"/>
      <c r="U60" s="89"/>
      <c r="V60" s="89"/>
      <c r="W60" s="89"/>
      <c r="X60" s="89"/>
      <c r="Y60" s="89"/>
      <c r="Z60" s="89"/>
      <c r="AA60" s="89"/>
      <c r="AB60" s="89"/>
      <c r="AC60" s="89"/>
      <c r="AD60" s="89"/>
      <c r="AE60" s="89"/>
      <c r="AF60" s="89"/>
      <c r="AG60" s="89"/>
      <c r="AH60" s="89"/>
      <c r="AI60" s="89"/>
      <c r="AJ60" s="89"/>
      <c r="AK60" s="89"/>
      <c r="AL60" s="89"/>
      <c r="AM60" s="89"/>
      <c r="AN60" s="89"/>
      <c r="AO60" s="89"/>
      <c r="AP60" s="89"/>
      <c r="AQ60" s="89"/>
      <c r="AR60" s="89"/>
      <c r="AS60" s="89"/>
      <c r="AT60" s="89"/>
      <c r="AU60" s="89"/>
      <c r="AV60" s="89"/>
      <c r="AW60" s="100"/>
    </row>
    <row r="61" spans="1:49" ht="60" customHeight="1" x14ac:dyDescent="0.35">
      <c r="A61" s="98" t="s">
        <v>627</v>
      </c>
      <c r="B61" s="81" t="s">
        <v>629</v>
      </c>
      <c r="C61" s="83" t="s">
        <v>630</v>
      </c>
      <c r="D61" s="85" t="s">
        <v>631</v>
      </c>
      <c r="E61" s="85" t="s">
        <v>632</v>
      </c>
      <c r="F61" s="86" t="s">
        <v>521</v>
      </c>
      <c r="G61" s="86" t="s">
        <v>462</v>
      </c>
      <c r="H61" s="86">
        <v>1</v>
      </c>
      <c r="I61" s="88" t="str">
        <f>IF(COUNTIF(J61:AW61,"&lt;&gt;")=0,"",SUMPRODUCT(((Recommendations[ImplStatus]="Implemented")+(Recommendations[ImplStatus]="Compensated"))*ISNUMBER(MATCH(Recommendations[Id],J61:AW61,0)))/COUNTIF(J61:AW61,"&lt;&gt;"))</f>
        <v/>
      </c>
      <c r="J61" s="90"/>
      <c r="K61" s="90"/>
      <c r="L61" s="90"/>
      <c r="M61" s="90"/>
      <c r="N61" s="90"/>
      <c r="O61" s="90"/>
      <c r="P61" s="90"/>
      <c r="Q61" s="90"/>
      <c r="R61" s="90"/>
      <c r="S61" s="90"/>
      <c r="T61" s="90"/>
      <c r="U61" s="90"/>
      <c r="V61" s="90"/>
      <c r="W61" s="90"/>
      <c r="X61" s="90"/>
      <c r="Y61" s="90"/>
      <c r="Z61" s="90"/>
      <c r="AA61" s="90"/>
      <c r="AB61" s="90"/>
      <c r="AC61" s="90"/>
      <c r="AD61" s="90"/>
      <c r="AE61" s="90"/>
      <c r="AF61" s="90"/>
      <c r="AG61" s="90"/>
      <c r="AH61" s="90"/>
      <c r="AI61" s="90"/>
      <c r="AJ61" s="90"/>
      <c r="AK61" s="90"/>
      <c r="AL61" s="90"/>
      <c r="AM61" s="90"/>
      <c r="AN61" s="90"/>
      <c r="AO61" s="90"/>
      <c r="AP61" s="90"/>
      <c r="AQ61" s="90"/>
      <c r="AR61" s="90"/>
      <c r="AS61" s="90"/>
      <c r="AT61" s="90"/>
      <c r="AU61" s="90"/>
      <c r="AV61" s="90"/>
      <c r="AW61" s="101"/>
    </row>
    <row r="62" spans="1:49" ht="60" customHeight="1" x14ac:dyDescent="0.35">
      <c r="A62" s="98" t="s">
        <v>627</v>
      </c>
      <c r="B62" s="81" t="s">
        <v>633</v>
      </c>
      <c r="C62" s="83" t="s">
        <v>634</v>
      </c>
      <c r="D62" s="85" t="s">
        <v>635</v>
      </c>
      <c r="E62" s="85" t="s">
        <v>636</v>
      </c>
      <c r="F62" s="86" t="s">
        <v>521</v>
      </c>
      <c r="G62" s="86" t="s">
        <v>462</v>
      </c>
      <c r="H62" s="86">
        <v>1</v>
      </c>
      <c r="I62" s="88" t="str">
        <f>IF(COUNTIF(J62:AW62,"&lt;&gt;")=0,"",SUMPRODUCT(((Recommendations[ImplStatus]="Implemented")+(Recommendations[ImplStatus]="Compensated"))*ISNUMBER(MATCH(Recommendations[Id],J62:AW62,0)))/COUNTIF(J62:AW62,"&lt;&gt;"))</f>
        <v/>
      </c>
      <c r="J62" s="90"/>
      <c r="K62" s="90"/>
      <c r="L62" s="90"/>
      <c r="M62" s="90"/>
      <c r="N62" s="90"/>
      <c r="O62" s="90"/>
      <c r="P62" s="90"/>
      <c r="Q62" s="90"/>
      <c r="R62" s="90"/>
      <c r="S62" s="90"/>
      <c r="T62" s="90"/>
      <c r="U62" s="90"/>
      <c r="V62" s="90"/>
      <c r="W62" s="90"/>
      <c r="X62" s="90"/>
      <c r="Y62" s="90"/>
      <c r="Z62" s="90"/>
      <c r="AA62" s="90"/>
      <c r="AB62" s="90"/>
      <c r="AC62" s="90"/>
      <c r="AD62" s="90"/>
      <c r="AE62" s="90"/>
      <c r="AF62" s="90"/>
      <c r="AG62" s="90"/>
      <c r="AH62" s="90"/>
      <c r="AI62" s="90"/>
      <c r="AJ62" s="90"/>
      <c r="AK62" s="90"/>
      <c r="AL62" s="90"/>
      <c r="AM62" s="90"/>
      <c r="AN62" s="90"/>
      <c r="AO62" s="90"/>
      <c r="AP62" s="90"/>
      <c r="AQ62" s="90"/>
      <c r="AR62" s="90"/>
      <c r="AS62" s="90"/>
      <c r="AT62" s="90"/>
      <c r="AU62" s="90"/>
      <c r="AV62" s="90"/>
      <c r="AW62" s="101"/>
    </row>
    <row r="63" spans="1:49" ht="60" customHeight="1" x14ac:dyDescent="0.35">
      <c r="A63" s="98" t="s">
        <v>627</v>
      </c>
      <c r="B63" s="81" t="s">
        <v>637</v>
      </c>
      <c r="C63" s="83" t="s">
        <v>638</v>
      </c>
      <c r="D63" s="85" t="s">
        <v>639</v>
      </c>
      <c r="E63" s="85" t="s">
        <v>640</v>
      </c>
      <c r="F63" s="86" t="s">
        <v>429</v>
      </c>
      <c r="G63" s="86" t="s">
        <v>446</v>
      </c>
      <c r="H63" s="86">
        <v>1</v>
      </c>
      <c r="I63" s="88">
        <f>IF(COUNTIF(J63:AW63,"&lt;&gt;")=0,"",SUMPRODUCT(((Recommendations[ImplStatus]="Implemented")+(Recommendations[ImplStatus]="Compensated"))*ISNUMBER(MATCH(Recommendations[Id],J63:AW63,0)))/COUNTIF(J63:AW63,"&lt;&gt;"))</f>
        <v>0</v>
      </c>
      <c r="J63" s="90" t="s">
        <v>18</v>
      </c>
      <c r="K63" s="90"/>
      <c r="L63" s="90"/>
      <c r="M63" s="90"/>
      <c r="N63" s="90"/>
      <c r="O63" s="90"/>
      <c r="P63" s="90"/>
      <c r="Q63" s="90"/>
      <c r="R63" s="90"/>
      <c r="S63" s="90"/>
      <c r="T63" s="90"/>
      <c r="U63" s="90"/>
      <c r="V63" s="90"/>
      <c r="W63" s="90"/>
      <c r="X63" s="90"/>
      <c r="Y63" s="90"/>
      <c r="Z63" s="90"/>
      <c r="AA63" s="90"/>
      <c r="AB63" s="90"/>
      <c r="AC63" s="90"/>
      <c r="AD63" s="90"/>
      <c r="AE63" s="90"/>
      <c r="AF63" s="90"/>
      <c r="AG63" s="90"/>
      <c r="AH63" s="90"/>
      <c r="AI63" s="90"/>
      <c r="AJ63" s="90"/>
      <c r="AK63" s="90"/>
      <c r="AL63" s="90"/>
      <c r="AM63" s="90"/>
      <c r="AN63" s="90"/>
      <c r="AO63" s="90"/>
      <c r="AP63" s="90"/>
      <c r="AQ63" s="90"/>
      <c r="AR63" s="90"/>
      <c r="AS63" s="90"/>
      <c r="AT63" s="90"/>
      <c r="AU63" s="90"/>
      <c r="AV63" s="90"/>
      <c r="AW63" s="101"/>
    </row>
    <row r="64" spans="1:49" ht="60" customHeight="1" x14ac:dyDescent="0.35">
      <c r="A64" s="98" t="s">
        <v>627</v>
      </c>
      <c r="B64" s="81" t="s">
        <v>641</v>
      </c>
      <c r="C64" s="83" t="s">
        <v>642</v>
      </c>
      <c r="D64" s="85" t="s">
        <v>643</v>
      </c>
      <c r="E64" s="85" t="s">
        <v>644</v>
      </c>
      <c r="F64" s="86" t="s">
        <v>429</v>
      </c>
      <c r="G64" s="86" t="s">
        <v>446</v>
      </c>
      <c r="H64" s="86">
        <v>1</v>
      </c>
      <c r="I64" s="88">
        <f>IF(COUNTIF(J64:AW64,"&lt;&gt;")=0,"",SUMPRODUCT(((Recommendations[ImplStatus]="Implemented")+(Recommendations[ImplStatus]="Compensated"))*ISNUMBER(MATCH(Recommendations[Id],J64:AW64,0)))/COUNTIF(J64:AW64,"&lt;&gt;"))</f>
        <v>0</v>
      </c>
      <c r="J64" s="90" t="s">
        <v>18</v>
      </c>
      <c r="K64" s="90"/>
      <c r="L64" s="90"/>
      <c r="M64" s="90"/>
      <c r="N64" s="90"/>
      <c r="O64" s="90"/>
      <c r="P64" s="90"/>
      <c r="Q64" s="90"/>
      <c r="R64" s="90"/>
      <c r="S64" s="90"/>
      <c r="T64" s="90"/>
      <c r="U64" s="90"/>
      <c r="V64" s="90"/>
      <c r="W64" s="90"/>
      <c r="X64" s="90"/>
      <c r="Y64" s="90"/>
      <c r="Z64" s="90"/>
      <c r="AA64" s="90"/>
      <c r="AB64" s="90"/>
      <c r="AC64" s="90"/>
      <c r="AD64" s="90"/>
      <c r="AE64" s="90"/>
      <c r="AF64" s="90"/>
      <c r="AG64" s="90"/>
      <c r="AH64" s="90"/>
      <c r="AI64" s="90"/>
      <c r="AJ64" s="90"/>
      <c r="AK64" s="90"/>
      <c r="AL64" s="90"/>
      <c r="AM64" s="90"/>
      <c r="AN64" s="90"/>
      <c r="AO64" s="90"/>
      <c r="AP64" s="90"/>
      <c r="AQ64" s="90"/>
      <c r="AR64" s="90"/>
      <c r="AS64" s="90"/>
      <c r="AT64" s="90"/>
      <c r="AU64" s="90"/>
      <c r="AV64" s="90"/>
      <c r="AW64" s="101"/>
    </row>
    <row r="65" spans="1:49" ht="60" customHeight="1" x14ac:dyDescent="0.35">
      <c r="A65" s="98" t="s">
        <v>627</v>
      </c>
      <c r="B65" s="81" t="s">
        <v>645</v>
      </c>
      <c r="C65" s="83" t="s">
        <v>646</v>
      </c>
      <c r="D65" s="85" t="s">
        <v>647</v>
      </c>
      <c r="E65" s="85" t="s">
        <v>648</v>
      </c>
      <c r="F65" s="86" t="s">
        <v>429</v>
      </c>
      <c r="G65" s="86" t="s">
        <v>406</v>
      </c>
      <c r="H65" s="86">
        <v>2</v>
      </c>
      <c r="I65" s="88" t="str">
        <f>IF(COUNTIF(J65:AW65,"&lt;&gt;")=0,"",SUMPRODUCT(((Recommendations[ImplStatus]="Implemented")+(Recommendations[ImplStatus]="Compensated"))*ISNUMBER(MATCH(Recommendations[Id],J65:AW65,0)))/COUNTIF(J65:AW65,"&lt;&gt;"))</f>
        <v/>
      </c>
      <c r="J65" s="90"/>
      <c r="K65" s="90"/>
      <c r="L65" s="90"/>
      <c r="M65" s="90"/>
      <c r="N65" s="90"/>
      <c r="O65" s="90"/>
      <c r="P65" s="90"/>
      <c r="Q65" s="90"/>
      <c r="R65" s="90"/>
      <c r="S65" s="90"/>
      <c r="T65" s="90"/>
      <c r="U65" s="90"/>
      <c r="V65" s="90"/>
      <c r="W65" s="90"/>
      <c r="X65" s="90"/>
      <c r="Y65" s="90"/>
      <c r="Z65" s="90"/>
      <c r="AA65" s="90"/>
      <c r="AB65" s="90"/>
      <c r="AC65" s="90"/>
      <c r="AD65" s="90"/>
      <c r="AE65" s="90"/>
      <c r="AF65" s="90"/>
      <c r="AG65" s="90"/>
      <c r="AH65" s="90"/>
      <c r="AI65" s="90"/>
      <c r="AJ65" s="90"/>
      <c r="AK65" s="90"/>
      <c r="AL65" s="90"/>
      <c r="AM65" s="90"/>
      <c r="AN65" s="90"/>
      <c r="AO65" s="90"/>
      <c r="AP65" s="90"/>
      <c r="AQ65" s="90"/>
      <c r="AR65" s="90"/>
      <c r="AS65" s="90"/>
      <c r="AT65" s="90"/>
      <c r="AU65" s="90"/>
      <c r="AV65" s="90"/>
      <c r="AW65" s="101"/>
    </row>
    <row r="66" spans="1:49" ht="60" customHeight="1" x14ac:dyDescent="0.35">
      <c r="A66" s="98" t="s">
        <v>627</v>
      </c>
      <c r="B66" s="81" t="s">
        <v>649</v>
      </c>
      <c r="C66" s="83" t="s">
        <v>650</v>
      </c>
      <c r="D66" s="85" t="s">
        <v>651</v>
      </c>
      <c r="E66" s="85" t="s">
        <v>652</v>
      </c>
      <c r="F66" s="86" t="s">
        <v>429</v>
      </c>
      <c r="G66" s="86" t="s">
        <v>406</v>
      </c>
      <c r="H66" s="86">
        <v>2</v>
      </c>
      <c r="I66" s="88" t="str">
        <f>IF(COUNTIF(J66:AW66,"&lt;&gt;")=0,"",SUMPRODUCT(((Recommendations[ImplStatus]="Implemented")+(Recommendations[ImplStatus]="Compensated"))*ISNUMBER(MATCH(Recommendations[Id],J66:AW66,0)))/COUNTIF(J66:AW66,"&lt;&gt;"))</f>
        <v/>
      </c>
      <c r="J66" s="90"/>
      <c r="K66" s="90"/>
      <c r="L66" s="90"/>
      <c r="M66" s="90"/>
      <c r="N66" s="90"/>
      <c r="O66" s="90"/>
      <c r="P66" s="90"/>
      <c r="Q66" s="90"/>
      <c r="R66" s="90"/>
      <c r="S66" s="90"/>
      <c r="T66" s="90"/>
      <c r="U66" s="90"/>
      <c r="V66" s="90"/>
      <c r="W66" s="90"/>
      <c r="X66" s="90"/>
      <c r="Y66" s="90"/>
      <c r="Z66" s="90"/>
      <c r="AA66" s="90"/>
      <c r="AB66" s="90"/>
      <c r="AC66" s="90"/>
      <c r="AD66" s="90"/>
      <c r="AE66" s="90"/>
      <c r="AF66" s="90"/>
      <c r="AG66" s="90"/>
      <c r="AH66" s="90"/>
      <c r="AI66" s="90"/>
      <c r="AJ66" s="90"/>
      <c r="AK66" s="90"/>
      <c r="AL66" s="90"/>
      <c r="AM66" s="90"/>
      <c r="AN66" s="90"/>
      <c r="AO66" s="90"/>
      <c r="AP66" s="90"/>
      <c r="AQ66" s="90"/>
      <c r="AR66" s="90"/>
      <c r="AS66" s="90"/>
      <c r="AT66" s="90"/>
      <c r="AU66" s="90"/>
      <c r="AV66" s="90"/>
      <c r="AW66" s="101"/>
    </row>
    <row r="67" spans="1:49" ht="60" customHeight="1" x14ac:dyDescent="0.35">
      <c r="A67" s="98" t="s">
        <v>627</v>
      </c>
      <c r="B67" s="81" t="s">
        <v>653</v>
      </c>
      <c r="C67" s="83" t="s">
        <v>654</v>
      </c>
      <c r="D67" s="85" t="s">
        <v>655</v>
      </c>
      <c r="E67" s="85" t="s">
        <v>656</v>
      </c>
      <c r="F67" s="86" t="s">
        <v>429</v>
      </c>
      <c r="G67" s="86" t="s">
        <v>410</v>
      </c>
      <c r="H67" s="86">
        <v>2</v>
      </c>
      <c r="I67" s="88" t="str">
        <f>IF(COUNTIF(J67:AW67,"&lt;&gt;")=0,"",SUMPRODUCT(((Recommendations[ImplStatus]="Implemented")+(Recommendations[ImplStatus]="Compensated"))*ISNUMBER(MATCH(Recommendations[Id],J67:AW67,0)))/COUNTIF(J67:AW67,"&lt;&gt;"))</f>
        <v/>
      </c>
      <c r="J67" s="90"/>
      <c r="K67" s="90"/>
      <c r="L67" s="90"/>
      <c r="M67" s="90"/>
      <c r="N67" s="90"/>
      <c r="O67" s="90"/>
      <c r="P67" s="90"/>
      <c r="Q67" s="90"/>
      <c r="R67" s="90"/>
      <c r="S67" s="90"/>
      <c r="T67" s="90"/>
      <c r="U67" s="90"/>
      <c r="V67" s="90"/>
      <c r="W67" s="90"/>
      <c r="X67" s="90"/>
      <c r="Y67" s="90"/>
      <c r="Z67" s="90"/>
      <c r="AA67" s="90"/>
      <c r="AB67" s="90"/>
      <c r="AC67" s="90"/>
      <c r="AD67" s="90"/>
      <c r="AE67" s="90"/>
      <c r="AF67" s="90"/>
      <c r="AG67" s="90"/>
      <c r="AH67" s="90"/>
      <c r="AI67" s="90"/>
      <c r="AJ67" s="90"/>
      <c r="AK67" s="90"/>
      <c r="AL67" s="90"/>
      <c r="AM67" s="90"/>
      <c r="AN67" s="90"/>
      <c r="AO67" s="90"/>
      <c r="AP67" s="90"/>
      <c r="AQ67" s="90"/>
      <c r="AR67" s="90"/>
      <c r="AS67" s="90"/>
      <c r="AT67" s="90"/>
      <c r="AU67" s="90"/>
      <c r="AV67" s="90"/>
      <c r="AW67" s="101"/>
    </row>
    <row r="68" spans="1:49" ht="60" customHeight="1" outlineLevel="1" x14ac:dyDescent="0.35">
      <c r="A68" s="97" t="s">
        <v>657</v>
      </c>
      <c r="B68" s="80">
        <v>8</v>
      </c>
      <c r="C68" s="82" t="s">
        <v>25</v>
      </c>
      <c r="D68" s="84" t="s">
        <v>658</v>
      </c>
      <c r="E68" s="84" t="s">
        <v>25</v>
      </c>
      <c r="F68" s="80" t="s">
        <v>25</v>
      </c>
      <c r="G68" s="80" t="s">
        <v>25</v>
      </c>
      <c r="H68" s="80"/>
      <c r="I68" s="87" t="str">
        <f>IF(COUNTIF(J68:AW68,"&lt;&gt;")=0,"",SUMPRODUCT(((Recommendations[ImplStatus]="Implemented")+(Recommendations[ImplStatus]="Compensated"))*ISNUMBER(MATCH(Recommendations[Id],J68:AW68,0)))/COUNTIF(J68:AW68,"&lt;&gt;"))</f>
        <v/>
      </c>
      <c r="J68" s="89"/>
      <c r="K68" s="89"/>
      <c r="L68" s="89"/>
      <c r="M68" s="89"/>
      <c r="N68" s="89"/>
      <c r="O68" s="89"/>
      <c r="P68" s="89"/>
      <c r="Q68" s="89"/>
      <c r="R68" s="89"/>
      <c r="S68" s="89"/>
      <c r="T68" s="89"/>
      <c r="U68" s="89"/>
      <c r="V68" s="89"/>
      <c r="W68" s="89"/>
      <c r="X68" s="89"/>
      <c r="Y68" s="89"/>
      <c r="Z68" s="89"/>
      <c r="AA68" s="89"/>
      <c r="AB68" s="89"/>
      <c r="AC68" s="89"/>
      <c r="AD68" s="89"/>
      <c r="AE68" s="89"/>
      <c r="AF68" s="89"/>
      <c r="AG68" s="89"/>
      <c r="AH68" s="89"/>
      <c r="AI68" s="89"/>
      <c r="AJ68" s="89"/>
      <c r="AK68" s="89"/>
      <c r="AL68" s="89"/>
      <c r="AM68" s="89"/>
      <c r="AN68" s="89"/>
      <c r="AO68" s="89"/>
      <c r="AP68" s="89"/>
      <c r="AQ68" s="89"/>
      <c r="AR68" s="89"/>
      <c r="AS68" s="89"/>
      <c r="AT68" s="89"/>
      <c r="AU68" s="89"/>
      <c r="AV68" s="89"/>
      <c r="AW68" s="100"/>
    </row>
    <row r="69" spans="1:49" ht="60" customHeight="1" x14ac:dyDescent="0.35">
      <c r="A69" s="98" t="s">
        <v>657</v>
      </c>
      <c r="B69" s="81" t="s">
        <v>659</v>
      </c>
      <c r="C69" s="83" t="s">
        <v>660</v>
      </c>
      <c r="D69" s="85" t="s">
        <v>661</v>
      </c>
      <c r="E69" s="85" t="s">
        <v>662</v>
      </c>
      <c r="F69" s="86" t="s">
        <v>521</v>
      </c>
      <c r="G69" s="86" t="s">
        <v>462</v>
      </c>
      <c r="H69" s="86">
        <v>1</v>
      </c>
      <c r="I69" s="88" t="str">
        <f>IF(COUNTIF(J69:AW69,"&lt;&gt;")=0,"",SUMPRODUCT(((Recommendations[ImplStatus]="Implemented")+(Recommendations[ImplStatus]="Compensated"))*ISNUMBER(MATCH(Recommendations[Id],J69:AW69,0)))/COUNTIF(J69:AW69,"&lt;&gt;"))</f>
        <v/>
      </c>
      <c r="J69" s="90"/>
      <c r="K69" s="90"/>
      <c r="L69" s="90"/>
      <c r="M69" s="90"/>
      <c r="N69" s="90"/>
      <c r="O69" s="90"/>
      <c r="P69" s="90"/>
      <c r="Q69" s="90"/>
      <c r="R69" s="90"/>
      <c r="S69" s="90"/>
      <c r="T69" s="90"/>
      <c r="U69" s="90"/>
      <c r="V69" s="90"/>
      <c r="W69" s="90"/>
      <c r="X69" s="90"/>
      <c r="Y69" s="90"/>
      <c r="Z69" s="90"/>
      <c r="AA69" s="90"/>
      <c r="AB69" s="90"/>
      <c r="AC69" s="90"/>
      <c r="AD69" s="90"/>
      <c r="AE69" s="90"/>
      <c r="AF69" s="90"/>
      <c r="AG69" s="90"/>
      <c r="AH69" s="90"/>
      <c r="AI69" s="90"/>
      <c r="AJ69" s="90"/>
      <c r="AK69" s="90"/>
      <c r="AL69" s="90"/>
      <c r="AM69" s="90"/>
      <c r="AN69" s="90"/>
      <c r="AO69" s="90"/>
      <c r="AP69" s="90"/>
      <c r="AQ69" s="90"/>
      <c r="AR69" s="90"/>
      <c r="AS69" s="90"/>
      <c r="AT69" s="90"/>
      <c r="AU69" s="90"/>
      <c r="AV69" s="90"/>
      <c r="AW69" s="101"/>
    </row>
    <row r="70" spans="1:49" ht="60" customHeight="1" x14ac:dyDescent="0.35">
      <c r="A70" s="98" t="s">
        <v>657</v>
      </c>
      <c r="B70" s="81" t="s">
        <v>663</v>
      </c>
      <c r="C70" s="83" t="s">
        <v>664</v>
      </c>
      <c r="D70" s="85" t="s">
        <v>665</v>
      </c>
      <c r="E70" s="85" t="s">
        <v>666</v>
      </c>
      <c r="F70" s="86" t="s">
        <v>461</v>
      </c>
      <c r="G70" s="86" t="s">
        <v>414</v>
      </c>
      <c r="H70" s="86">
        <v>1</v>
      </c>
      <c r="I70" s="88" t="str">
        <f>IF(COUNTIF(J70:AW70,"&lt;&gt;")=0,"",SUMPRODUCT(((Recommendations[ImplStatus]="Implemented")+(Recommendations[ImplStatus]="Compensated"))*ISNUMBER(MATCH(Recommendations[Id],J70:AW70,0)))/COUNTIF(J70:AW70,"&lt;&gt;"))</f>
        <v/>
      </c>
      <c r="J70" s="90"/>
      <c r="K70" s="90"/>
      <c r="L70" s="90"/>
      <c r="M70" s="90"/>
      <c r="N70" s="90"/>
      <c r="O70" s="90"/>
      <c r="P70" s="90"/>
      <c r="Q70" s="90"/>
      <c r="R70" s="90"/>
      <c r="S70" s="90"/>
      <c r="T70" s="90"/>
      <c r="U70" s="90"/>
      <c r="V70" s="90"/>
      <c r="W70" s="90"/>
      <c r="X70" s="90"/>
      <c r="Y70" s="90"/>
      <c r="Z70" s="90"/>
      <c r="AA70" s="90"/>
      <c r="AB70" s="90"/>
      <c r="AC70" s="90"/>
      <c r="AD70" s="90"/>
      <c r="AE70" s="90"/>
      <c r="AF70" s="90"/>
      <c r="AG70" s="90"/>
      <c r="AH70" s="90"/>
      <c r="AI70" s="90"/>
      <c r="AJ70" s="90"/>
      <c r="AK70" s="90"/>
      <c r="AL70" s="90"/>
      <c r="AM70" s="90"/>
      <c r="AN70" s="90"/>
      <c r="AO70" s="90"/>
      <c r="AP70" s="90"/>
      <c r="AQ70" s="90"/>
      <c r="AR70" s="90"/>
      <c r="AS70" s="90"/>
      <c r="AT70" s="90"/>
      <c r="AU70" s="90"/>
      <c r="AV70" s="90"/>
      <c r="AW70" s="101"/>
    </row>
    <row r="71" spans="1:49" ht="60" customHeight="1" x14ac:dyDescent="0.35">
      <c r="A71" s="98" t="s">
        <v>657</v>
      </c>
      <c r="B71" s="81" t="s">
        <v>667</v>
      </c>
      <c r="C71" s="83" t="s">
        <v>668</v>
      </c>
      <c r="D71" s="85" t="s">
        <v>669</v>
      </c>
      <c r="E71" s="85" t="s">
        <v>670</v>
      </c>
      <c r="F71" s="86" t="s">
        <v>461</v>
      </c>
      <c r="G71" s="86" t="s">
        <v>446</v>
      </c>
      <c r="H71" s="86">
        <v>1</v>
      </c>
      <c r="I71" s="88" t="str">
        <f>IF(COUNTIF(J71:AW71,"&lt;&gt;")=0,"",SUMPRODUCT(((Recommendations[ImplStatus]="Implemented")+(Recommendations[ImplStatus]="Compensated"))*ISNUMBER(MATCH(Recommendations[Id],J71:AW71,0)))/COUNTIF(J71:AW71,"&lt;&gt;"))</f>
        <v/>
      </c>
      <c r="J71" s="90"/>
      <c r="K71" s="90"/>
      <c r="L71" s="90"/>
      <c r="M71" s="90"/>
      <c r="N71" s="90"/>
      <c r="O71" s="90"/>
      <c r="P71" s="90"/>
      <c r="Q71" s="90"/>
      <c r="R71" s="90"/>
      <c r="S71" s="90"/>
      <c r="T71" s="90"/>
      <c r="U71" s="90"/>
      <c r="V71" s="90"/>
      <c r="W71" s="90"/>
      <c r="X71" s="90"/>
      <c r="Y71" s="90"/>
      <c r="Z71" s="90"/>
      <c r="AA71" s="90"/>
      <c r="AB71" s="90"/>
      <c r="AC71" s="90"/>
      <c r="AD71" s="90"/>
      <c r="AE71" s="90"/>
      <c r="AF71" s="90"/>
      <c r="AG71" s="90"/>
      <c r="AH71" s="90"/>
      <c r="AI71" s="90"/>
      <c r="AJ71" s="90"/>
      <c r="AK71" s="90"/>
      <c r="AL71" s="90"/>
      <c r="AM71" s="90"/>
      <c r="AN71" s="90"/>
      <c r="AO71" s="90"/>
      <c r="AP71" s="90"/>
      <c r="AQ71" s="90"/>
      <c r="AR71" s="90"/>
      <c r="AS71" s="90"/>
      <c r="AT71" s="90"/>
      <c r="AU71" s="90"/>
      <c r="AV71" s="90"/>
      <c r="AW71" s="101"/>
    </row>
    <row r="72" spans="1:49" ht="60" customHeight="1" x14ac:dyDescent="0.35">
      <c r="A72" s="98" t="s">
        <v>657</v>
      </c>
      <c r="B72" s="81" t="s">
        <v>671</v>
      </c>
      <c r="C72" s="83" t="s">
        <v>672</v>
      </c>
      <c r="D72" s="85" t="s">
        <v>673</v>
      </c>
      <c r="E72" s="85" t="s">
        <v>674</v>
      </c>
      <c r="F72" s="86" t="s">
        <v>675</v>
      </c>
      <c r="G72" s="86" t="s">
        <v>446</v>
      </c>
      <c r="H72" s="86">
        <v>2</v>
      </c>
      <c r="I72" s="88">
        <f>IF(COUNTIF(J72:AW72,"&lt;&gt;")=0,"",SUMPRODUCT(((Recommendations[ImplStatus]="Implemented")+(Recommendations[ImplStatus]="Compensated"))*ISNUMBER(MATCH(Recommendations[Id],J72:AW72,0)))/COUNTIF(J72:AW72,"&lt;&gt;"))</f>
        <v>0</v>
      </c>
      <c r="J72" s="90" t="s">
        <v>63</v>
      </c>
      <c r="K72" s="90" t="s">
        <v>68</v>
      </c>
      <c r="L72" s="90"/>
      <c r="M72" s="90"/>
      <c r="N72" s="90"/>
      <c r="O72" s="90"/>
      <c r="P72" s="90"/>
      <c r="Q72" s="90"/>
      <c r="R72" s="90"/>
      <c r="S72" s="90"/>
      <c r="T72" s="90"/>
      <c r="U72" s="90"/>
      <c r="V72" s="90"/>
      <c r="W72" s="90"/>
      <c r="X72" s="90"/>
      <c r="Y72" s="90"/>
      <c r="Z72" s="90"/>
      <c r="AA72" s="90"/>
      <c r="AB72" s="90"/>
      <c r="AC72" s="90"/>
      <c r="AD72" s="90"/>
      <c r="AE72" s="90"/>
      <c r="AF72" s="90"/>
      <c r="AG72" s="90"/>
      <c r="AH72" s="90"/>
      <c r="AI72" s="90"/>
      <c r="AJ72" s="90"/>
      <c r="AK72" s="90"/>
      <c r="AL72" s="90"/>
      <c r="AM72" s="90"/>
      <c r="AN72" s="90"/>
      <c r="AO72" s="90"/>
      <c r="AP72" s="90"/>
      <c r="AQ72" s="90"/>
      <c r="AR72" s="90"/>
      <c r="AS72" s="90"/>
      <c r="AT72" s="90"/>
      <c r="AU72" s="90"/>
      <c r="AV72" s="90"/>
      <c r="AW72" s="101"/>
    </row>
    <row r="73" spans="1:49" ht="60" customHeight="1" x14ac:dyDescent="0.35">
      <c r="A73" s="98" t="s">
        <v>657</v>
      </c>
      <c r="B73" s="81" t="s">
        <v>676</v>
      </c>
      <c r="C73" s="83" t="s">
        <v>677</v>
      </c>
      <c r="D73" s="85" t="s">
        <v>678</v>
      </c>
      <c r="E73" s="85" t="s">
        <v>679</v>
      </c>
      <c r="F73" s="86" t="s">
        <v>461</v>
      </c>
      <c r="G73" s="86" t="s">
        <v>414</v>
      </c>
      <c r="H73" s="86">
        <v>2</v>
      </c>
      <c r="I73" s="88">
        <f>IF(COUNTIF(J73:AW73,"&lt;&gt;")=0,"",SUMPRODUCT(((Recommendations[ImplStatus]="Implemented")+(Recommendations[ImplStatus]="Compensated"))*ISNUMBER(MATCH(Recommendations[Id],J73:AW73,0)))/COUNTIF(J73:AW73,"&lt;&gt;"))</f>
        <v>0</v>
      </c>
      <c r="J73" s="90" t="s">
        <v>74</v>
      </c>
      <c r="K73" s="90" t="s">
        <v>79</v>
      </c>
      <c r="L73" s="90" t="s">
        <v>83</v>
      </c>
      <c r="M73" s="90" t="s">
        <v>94</v>
      </c>
      <c r="N73" s="90"/>
      <c r="O73" s="90"/>
      <c r="P73" s="90"/>
      <c r="Q73" s="90"/>
      <c r="R73" s="90"/>
      <c r="S73" s="90"/>
      <c r="T73" s="90"/>
      <c r="U73" s="90"/>
      <c r="V73" s="90"/>
      <c r="W73" s="90"/>
      <c r="X73" s="90"/>
      <c r="Y73" s="90"/>
      <c r="Z73" s="90"/>
      <c r="AA73" s="90"/>
      <c r="AB73" s="90"/>
      <c r="AC73" s="90"/>
      <c r="AD73" s="90"/>
      <c r="AE73" s="90"/>
      <c r="AF73" s="90"/>
      <c r="AG73" s="90"/>
      <c r="AH73" s="90"/>
      <c r="AI73" s="90"/>
      <c r="AJ73" s="90"/>
      <c r="AK73" s="90"/>
      <c r="AL73" s="90"/>
      <c r="AM73" s="90"/>
      <c r="AN73" s="90"/>
      <c r="AO73" s="90"/>
      <c r="AP73" s="90"/>
      <c r="AQ73" s="90"/>
      <c r="AR73" s="90"/>
      <c r="AS73" s="90"/>
      <c r="AT73" s="90"/>
      <c r="AU73" s="90"/>
      <c r="AV73" s="90"/>
      <c r="AW73" s="101"/>
    </row>
    <row r="74" spans="1:49" ht="60" customHeight="1" x14ac:dyDescent="0.35">
      <c r="A74" s="98" t="s">
        <v>657</v>
      </c>
      <c r="B74" s="81" t="s">
        <v>680</v>
      </c>
      <c r="C74" s="83" t="s">
        <v>681</v>
      </c>
      <c r="D74" s="85" t="s">
        <v>682</v>
      </c>
      <c r="E74" s="85" t="s">
        <v>683</v>
      </c>
      <c r="F74" s="86" t="s">
        <v>461</v>
      </c>
      <c r="G74" s="86" t="s">
        <v>414</v>
      </c>
      <c r="H74" s="86">
        <v>2</v>
      </c>
      <c r="I74" s="88" t="str">
        <f>IF(COUNTIF(J74:AW74,"&lt;&gt;")=0,"",SUMPRODUCT(((Recommendations[ImplStatus]="Implemented")+(Recommendations[ImplStatus]="Compensated"))*ISNUMBER(MATCH(Recommendations[Id],J74:AW74,0)))/COUNTIF(J74:AW74,"&lt;&gt;"))</f>
        <v/>
      </c>
      <c r="J74" s="90"/>
      <c r="K74" s="90"/>
      <c r="L74" s="90"/>
      <c r="M74" s="90"/>
      <c r="N74" s="90"/>
      <c r="O74" s="90"/>
      <c r="P74" s="90"/>
      <c r="Q74" s="90"/>
      <c r="R74" s="90"/>
      <c r="S74" s="90"/>
      <c r="T74" s="90"/>
      <c r="U74" s="90"/>
      <c r="V74" s="90"/>
      <c r="W74" s="90"/>
      <c r="X74" s="90"/>
      <c r="Y74" s="90"/>
      <c r="Z74" s="90"/>
      <c r="AA74" s="90"/>
      <c r="AB74" s="90"/>
      <c r="AC74" s="90"/>
      <c r="AD74" s="90"/>
      <c r="AE74" s="90"/>
      <c r="AF74" s="90"/>
      <c r="AG74" s="90"/>
      <c r="AH74" s="90"/>
      <c r="AI74" s="90"/>
      <c r="AJ74" s="90"/>
      <c r="AK74" s="90"/>
      <c r="AL74" s="90"/>
      <c r="AM74" s="90"/>
      <c r="AN74" s="90"/>
      <c r="AO74" s="90"/>
      <c r="AP74" s="90"/>
      <c r="AQ74" s="90"/>
      <c r="AR74" s="90"/>
      <c r="AS74" s="90"/>
      <c r="AT74" s="90"/>
      <c r="AU74" s="90"/>
      <c r="AV74" s="90"/>
      <c r="AW74" s="101"/>
    </row>
    <row r="75" spans="1:49" ht="60" customHeight="1" x14ac:dyDescent="0.35">
      <c r="A75" s="98" t="s">
        <v>657</v>
      </c>
      <c r="B75" s="81" t="s">
        <v>684</v>
      </c>
      <c r="C75" s="83" t="s">
        <v>685</v>
      </c>
      <c r="D75" s="85" t="s">
        <v>686</v>
      </c>
      <c r="E75" s="85" t="s">
        <v>687</v>
      </c>
      <c r="F75" s="86" t="s">
        <v>461</v>
      </c>
      <c r="G75" s="86" t="s">
        <v>414</v>
      </c>
      <c r="H75" s="86">
        <v>2</v>
      </c>
      <c r="I75" s="88" t="str">
        <f>IF(COUNTIF(J75:AW75,"&lt;&gt;")=0,"",SUMPRODUCT(((Recommendations[ImplStatus]="Implemented")+(Recommendations[ImplStatus]="Compensated"))*ISNUMBER(MATCH(Recommendations[Id],J75:AW75,0)))/COUNTIF(J75:AW75,"&lt;&gt;"))</f>
        <v/>
      </c>
      <c r="J75" s="90"/>
      <c r="K75" s="90"/>
      <c r="L75" s="90"/>
      <c r="M75" s="90"/>
      <c r="N75" s="90"/>
      <c r="O75" s="90"/>
      <c r="P75" s="90"/>
      <c r="Q75" s="90"/>
      <c r="R75" s="90"/>
      <c r="S75" s="90"/>
      <c r="T75" s="90"/>
      <c r="U75" s="90"/>
      <c r="V75" s="90"/>
      <c r="W75" s="90"/>
      <c r="X75" s="90"/>
      <c r="Y75" s="90"/>
      <c r="Z75" s="90"/>
      <c r="AA75" s="90"/>
      <c r="AB75" s="90"/>
      <c r="AC75" s="90"/>
      <c r="AD75" s="90"/>
      <c r="AE75" s="90"/>
      <c r="AF75" s="90"/>
      <c r="AG75" s="90"/>
      <c r="AH75" s="90"/>
      <c r="AI75" s="90"/>
      <c r="AJ75" s="90"/>
      <c r="AK75" s="90"/>
      <c r="AL75" s="90"/>
      <c r="AM75" s="90"/>
      <c r="AN75" s="90"/>
      <c r="AO75" s="90"/>
      <c r="AP75" s="90"/>
      <c r="AQ75" s="90"/>
      <c r="AR75" s="90"/>
      <c r="AS75" s="90"/>
      <c r="AT75" s="90"/>
      <c r="AU75" s="90"/>
      <c r="AV75" s="90"/>
      <c r="AW75" s="101"/>
    </row>
    <row r="76" spans="1:49" ht="60" customHeight="1" x14ac:dyDescent="0.35">
      <c r="A76" s="98" t="s">
        <v>657</v>
      </c>
      <c r="B76" s="81" t="s">
        <v>688</v>
      </c>
      <c r="C76" s="83" t="s">
        <v>689</v>
      </c>
      <c r="D76" s="85" t="s">
        <v>690</v>
      </c>
      <c r="E76" s="85" t="s">
        <v>691</v>
      </c>
      <c r="F76" s="86" t="s">
        <v>461</v>
      </c>
      <c r="G76" s="86" t="s">
        <v>414</v>
      </c>
      <c r="H76" s="86">
        <v>2</v>
      </c>
      <c r="I76" s="88" t="str">
        <f>IF(COUNTIF(J76:AW76,"&lt;&gt;")=0,"",SUMPRODUCT(((Recommendations[ImplStatus]="Implemented")+(Recommendations[ImplStatus]="Compensated"))*ISNUMBER(MATCH(Recommendations[Id],J76:AW76,0)))/COUNTIF(J76:AW76,"&lt;&gt;"))</f>
        <v/>
      </c>
      <c r="J76" s="90"/>
      <c r="K76" s="90"/>
      <c r="L76" s="90"/>
      <c r="M76" s="90"/>
      <c r="N76" s="90"/>
      <c r="O76" s="90"/>
      <c r="P76" s="90"/>
      <c r="Q76" s="90"/>
      <c r="R76" s="90"/>
      <c r="S76" s="90"/>
      <c r="T76" s="90"/>
      <c r="U76" s="90"/>
      <c r="V76" s="90"/>
      <c r="W76" s="90"/>
      <c r="X76" s="90"/>
      <c r="Y76" s="90"/>
      <c r="Z76" s="90"/>
      <c r="AA76" s="90"/>
      <c r="AB76" s="90"/>
      <c r="AC76" s="90"/>
      <c r="AD76" s="90"/>
      <c r="AE76" s="90"/>
      <c r="AF76" s="90"/>
      <c r="AG76" s="90"/>
      <c r="AH76" s="90"/>
      <c r="AI76" s="90"/>
      <c r="AJ76" s="90"/>
      <c r="AK76" s="90"/>
      <c r="AL76" s="90"/>
      <c r="AM76" s="90"/>
      <c r="AN76" s="90"/>
      <c r="AO76" s="90"/>
      <c r="AP76" s="90"/>
      <c r="AQ76" s="90"/>
      <c r="AR76" s="90"/>
      <c r="AS76" s="90"/>
      <c r="AT76" s="90"/>
      <c r="AU76" s="90"/>
      <c r="AV76" s="90"/>
      <c r="AW76" s="101"/>
    </row>
    <row r="77" spans="1:49" ht="60" customHeight="1" x14ac:dyDescent="0.35">
      <c r="A77" s="98" t="s">
        <v>657</v>
      </c>
      <c r="B77" s="81" t="s">
        <v>692</v>
      </c>
      <c r="C77" s="83" t="s">
        <v>693</v>
      </c>
      <c r="D77" s="85" t="s">
        <v>694</v>
      </c>
      <c r="E77" s="85" t="s">
        <v>695</v>
      </c>
      <c r="F77" s="86" t="s">
        <v>461</v>
      </c>
      <c r="G77" s="86" t="s">
        <v>414</v>
      </c>
      <c r="H77" s="86">
        <v>2</v>
      </c>
      <c r="I77" s="88" t="str">
        <f>IF(COUNTIF(J77:AW77,"&lt;&gt;")=0,"",SUMPRODUCT(((Recommendations[ImplStatus]="Implemented")+(Recommendations[ImplStatus]="Compensated"))*ISNUMBER(MATCH(Recommendations[Id],J77:AW77,0)))/COUNTIF(J77:AW77,"&lt;&gt;"))</f>
        <v/>
      </c>
      <c r="J77" s="90"/>
      <c r="K77" s="90"/>
      <c r="L77" s="90"/>
      <c r="M77" s="90"/>
      <c r="N77" s="90"/>
      <c r="O77" s="90"/>
      <c r="P77" s="90"/>
      <c r="Q77" s="90"/>
      <c r="R77" s="90"/>
      <c r="S77" s="90"/>
      <c r="T77" s="90"/>
      <c r="U77" s="90"/>
      <c r="V77" s="90"/>
      <c r="W77" s="90"/>
      <c r="X77" s="90"/>
      <c r="Y77" s="90"/>
      <c r="Z77" s="90"/>
      <c r="AA77" s="90"/>
      <c r="AB77" s="90"/>
      <c r="AC77" s="90"/>
      <c r="AD77" s="90"/>
      <c r="AE77" s="90"/>
      <c r="AF77" s="90"/>
      <c r="AG77" s="90"/>
      <c r="AH77" s="90"/>
      <c r="AI77" s="90"/>
      <c r="AJ77" s="90"/>
      <c r="AK77" s="90"/>
      <c r="AL77" s="90"/>
      <c r="AM77" s="90"/>
      <c r="AN77" s="90"/>
      <c r="AO77" s="90"/>
      <c r="AP77" s="90"/>
      <c r="AQ77" s="90"/>
      <c r="AR77" s="90"/>
      <c r="AS77" s="90"/>
      <c r="AT77" s="90"/>
      <c r="AU77" s="90"/>
      <c r="AV77" s="90"/>
      <c r="AW77" s="101"/>
    </row>
    <row r="78" spans="1:49" ht="60" customHeight="1" x14ac:dyDescent="0.35">
      <c r="A78" s="98" t="s">
        <v>657</v>
      </c>
      <c r="B78" s="81" t="s">
        <v>696</v>
      </c>
      <c r="C78" s="83" t="s">
        <v>697</v>
      </c>
      <c r="D78" s="85" t="s">
        <v>698</v>
      </c>
      <c r="E78" s="85" t="s">
        <v>699</v>
      </c>
      <c r="F78" s="86" t="s">
        <v>461</v>
      </c>
      <c r="G78" s="86" t="s">
        <v>446</v>
      </c>
      <c r="H78" s="86">
        <v>2</v>
      </c>
      <c r="I78" s="88" t="str">
        <f>IF(COUNTIF(J78:AW78,"&lt;&gt;")=0,"",SUMPRODUCT(((Recommendations[ImplStatus]="Implemented")+(Recommendations[ImplStatus]="Compensated"))*ISNUMBER(MATCH(Recommendations[Id],J78:AW78,0)))/COUNTIF(J78:AW78,"&lt;&gt;"))</f>
        <v/>
      </c>
      <c r="J78" s="90"/>
      <c r="K78" s="90"/>
      <c r="L78" s="90"/>
      <c r="M78" s="90"/>
      <c r="N78" s="90"/>
      <c r="O78" s="90"/>
      <c r="P78" s="90"/>
      <c r="Q78" s="90"/>
      <c r="R78" s="90"/>
      <c r="S78" s="90"/>
      <c r="T78" s="90"/>
      <c r="U78" s="90"/>
      <c r="V78" s="90"/>
      <c r="W78" s="90"/>
      <c r="X78" s="90"/>
      <c r="Y78" s="90"/>
      <c r="Z78" s="90"/>
      <c r="AA78" s="90"/>
      <c r="AB78" s="90"/>
      <c r="AC78" s="90"/>
      <c r="AD78" s="90"/>
      <c r="AE78" s="90"/>
      <c r="AF78" s="90"/>
      <c r="AG78" s="90"/>
      <c r="AH78" s="90"/>
      <c r="AI78" s="90"/>
      <c r="AJ78" s="90"/>
      <c r="AK78" s="90"/>
      <c r="AL78" s="90"/>
      <c r="AM78" s="90"/>
      <c r="AN78" s="90"/>
      <c r="AO78" s="90"/>
      <c r="AP78" s="90"/>
      <c r="AQ78" s="90"/>
      <c r="AR78" s="90"/>
      <c r="AS78" s="90"/>
      <c r="AT78" s="90"/>
      <c r="AU78" s="90"/>
      <c r="AV78" s="90"/>
      <c r="AW78" s="101"/>
    </row>
    <row r="79" spans="1:49" ht="60" customHeight="1" x14ac:dyDescent="0.35">
      <c r="A79" s="98" t="s">
        <v>657</v>
      </c>
      <c r="B79" s="81" t="s">
        <v>700</v>
      </c>
      <c r="C79" s="83" t="s">
        <v>701</v>
      </c>
      <c r="D79" s="85" t="s">
        <v>702</v>
      </c>
      <c r="E79" s="85" t="s">
        <v>703</v>
      </c>
      <c r="F79" s="86" t="s">
        <v>461</v>
      </c>
      <c r="G79" s="86" t="s">
        <v>414</v>
      </c>
      <c r="H79" s="86">
        <v>2</v>
      </c>
      <c r="I79" s="88" t="str">
        <f>IF(COUNTIF(J79:AW79,"&lt;&gt;")=0,"",SUMPRODUCT(((Recommendations[ImplStatus]="Implemented")+(Recommendations[ImplStatus]="Compensated"))*ISNUMBER(MATCH(Recommendations[Id],J79:AW79,0)))/COUNTIF(J79:AW79,"&lt;&gt;"))</f>
        <v/>
      </c>
      <c r="J79" s="90"/>
      <c r="K79" s="90"/>
      <c r="L79" s="90"/>
      <c r="M79" s="90"/>
      <c r="N79" s="90"/>
      <c r="O79" s="90"/>
      <c r="P79" s="90"/>
      <c r="Q79" s="90"/>
      <c r="R79" s="90"/>
      <c r="S79" s="90"/>
      <c r="T79" s="90"/>
      <c r="U79" s="90"/>
      <c r="V79" s="90"/>
      <c r="W79" s="90"/>
      <c r="X79" s="90"/>
      <c r="Y79" s="90"/>
      <c r="Z79" s="90"/>
      <c r="AA79" s="90"/>
      <c r="AB79" s="90"/>
      <c r="AC79" s="90"/>
      <c r="AD79" s="90"/>
      <c r="AE79" s="90"/>
      <c r="AF79" s="90"/>
      <c r="AG79" s="90"/>
      <c r="AH79" s="90"/>
      <c r="AI79" s="90"/>
      <c r="AJ79" s="90"/>
      <c r="AK79" s="90"/>
      <c r="AL79" s="90"/>
      <c r="AM79" s="90"/>
      <c r="AN79" s="90"/>
      <c r="AO79" s="90"/>
      <c r="AP79" s="90"/>
      <c r="AQ79" s="90"/>
      <c r="AR79" s="90"/>
      <c r="AS79" s="90"/>
      <c r="AT79" s="90"/>
      <c r="AU79" s="90"/>
      <c r="AV79" s="90"/>
      <c r="AW79" s="101"/>
    </row>
    <row r="80" spans="1:49" ht="60" customHeight="1" x14ac:dyDescent="0.35">
      <c r="A80" s="98" t="s">
        <v>657</v>
      </c>
      <c r="B80" s="81" t="s">
        <v>704</v>
      </c>
      <c r="C80" s="83" t="s">
        <v>705</v>
      </c>
      <c r="D80" s="85" t="s">
        <v>706</v>
      </c>
      <c r="E80" s="85" t="s">
        <v>707</v>
      </c>
      <c r="F80" s="86" t="s">
        <v>461</v>
      </c>
      <c r="G80" s="86" t="s">
        <v>414</v>
      </c>
      <c r="H80" s="86">
        <v>3</v>
      </c>
      <c r="I80" s="88" t="str">
        <f>IF(COUNTIF(J80:AW80,"&lt;&gt;")=0,"",SUMPRODUCT(((Recommendations[ImplStatus]="Implemented")+(Recommendations[ImplStatus]="Compensated"))*ISNUMBER(MATCH(Recommendations[Id],J80:AW80,0)))/COUNTIF(J80:AW80,"&lt;&gt;"))</f>
        <v/>
      </c>
      <c r="J80" s="90"/>
      <c r="K80" s="90"/>
      <c r="L80" s="90"/>
      <c r="M80" s="90"/>
      <c r="N80" s="90"/>
      <c r="O80" s="90"/>
      <c r="P80" s="90"/>
      <c r="Q80" s="90"/>
      <c r="R80" s="90"/>
      <c r="S80" s="90"/>
      <c r="T80" s="90"/>
      <c r="U80" s="90"/>
      <c r="V80" s="90"/>
      <c r="W80" s="90"/>
      <c r="X80" s="90"/>
      <c r="Y80" s="90"/>
      <c r="Z80" s="90"/>
      <c r="AA80" s="90"/>
      <c r="AB80" s="90"/>
      <c r="AC80" s="90"/>
      <c r="AD80" s="90"/>
      <c r="AE80" s="90"/>
      <c r="AF80" s="90"/>
      <c r="AG80" s="90"/>
      <c r="AH80" s="90"/>
      <c r="AI80" s="90"/>
      <c r="AJ80" s="90"/>
      <c r="AK80" s="90"/>
      <c r="AL80" s="90"/>
      <c r="AM80" s="90"/>
      <c r="AN80" s="90"/>
      <c r="AO80" s="90"/>
      <c r="AP80" s="90"/>
      <c r="AQ80" s="90"/>
      <c r="AR80" s="90"/>
      <c r="AS80" s="90"/>
      <c r="AT80" s="90"/>
      <c r="AU80" s="90"/>
      <c r="AV80" s="90"/>
      <c r="AW80" s="101"/>
    </row>
    <row r="81" spans="1:49" ht="60" customHeight="1" outlineLevel="1" x14ac:dyDescent="0.35">
      <c r="A81" s="97" t="s">
        <v>708</v>
      </c>
      <c r="B81" s="80">
        <v>9</v>
      </c>
      <c r="C81" s="82" t="s">
        <v>25</v>
      </c>
      <c r="D81" s="84" t="s">
        <v>709</v>
      </c>
      <c r="E81" s="84" t="s">
        <v>25</v>
      </c>
      <c r="F81" s="80" t="s">
        <v>25</v>
      </c>
      <c r="G81" s="80" t="s">
        <v>25</v>
      </c>
      <c r="H81" s="80"/>
      <c r="I81" s="87" t="str">
        <f>IF(COUNTIF(J81:AW81,"&lt;&gt;")=0,"",SUMPRODUCT(((Recommendations[ImplStatus]="Implemented")+(Recommendations[ImplStatus]="Compensated"))*ISNUMBER(MATCH(Recommendations[Id],J81:AW81,0)))/COUNTIF(J81:AW81,"&lt;&gt;"))</f>
        <v/>
      </c>
      <c r="J81" s="89"/>
      <c r="K81" s="89"/>
      <c r="L81" s="89"/>
      <c r="M81" s="89"/>
      <c r="N81" s="89"/>
      <c r="O81" s="89"/>
      <c r="P81" s="89"/>
      <c r="Q81" s="89"/>
      <c r="R81" s="89"/>
      <c r="S81" s="89"/>
      <c r="T81" s="89"/>
      <c r="U81" s="89"/>
      <c r="V81" s="89"/>
      <c r="W81" s="89"/>
      <c r="X81" s="89"/>
      <c r="Y81" s="89"/>
      <c r="Z81" s="89"/>
      <c r="AA81" s="89"/>
      <c r="AB81" s="89"/>
      <c r="AC81" s="89"/>
      <c r="AD81" s="89"/>
      <c r="AE81" s="89"/>
      <c r="AF81" s="89"/>
      <c r="AG81" s="89"/>
      <c r="AH81" s="89"/>
      <c r="AI81" s="89"/>
      <c r="AJ81" s="89"/>
      <c r="AK81" s="89"/>
      <c r="AL81" s="89"/>
      <c r="AM81" s="89"/>
      <c r="AN81" s="89"/>
      <c r="AO81" s="89"/>
      <c r="AP81" s="89"/>
      <c r="AQ81" s="89"/>
      <c r="AR81" s="89"/>
      <c r="AS81" s="89"/>
      <c r="AT81" s="89"/>
      <c r="AU81" s="89"/>
      <c r="AV81" s="89"/>
      <c r="AW81" s="100"/>
    </row>
    <row r="82" spans="1:49" ht="60" customHeight="1" x14ac:dyDescent="0.35">
      <c r="A82" s="98" t="s">
        <v>708</v>
      </c>
      <c r="B82" s="81" t="s">
        <v>710</v>
      </c>
      <c r="C82" s="83" t="s">
        <v>711</v>
      </c>
      <c r="D82" s="85" t="s">
        <v>712</v>
      </c>
      <c r="E82" s="85" t="s">
        <v>713</v>
      </c>
      <c r="F82" s="86" t="s">
        <v>429</v>
      </c>
      <c r="G82" s="86" t="s">
        <v>446</v>
      </c>
      <c r="H82" s="86">
        <v>1</v>
      </c>
      <c r="I82" s="88" t="str">
        <f>IF(COUNTIF(J82:AW82,"&lt;&gt;")=0,"",SUMPRODUCT(((Recommendations[ImplStatus]="Implemented")+(Recommendations[ImplStatus]="Compensated"))*ISNUMBER(MATCH(Recommendations[Id],J82:AW82,0)))/COUNTIF(J82:AW82,"&lt;&gt;"))</f>
        <v/>
      </c>
      <c r="J82" s="90"/>
      <c r="K82" s="90"/>
      <c r="L82" s="90"/>
      <c r="M82" s="90"/>
      <c r="N82" s="90"/>
      <c r="O82" s="90"/>
      <c r="P82" s="90"/>
      <c r="Q82" s="90"/>
      <c r="R82" s="90"/>
      <c r="S82" s="90"/>
      <c r="T82" s="90"/>
      <c r="U82" s="90"/>
      <c r="V82" s="90"/>
      <c r="W82" s="90"/>
      <c r="X82" s="90"/>
      <c r="Y82" s="90"/>
      <c r="Z82" s="90"/>
      <c r="AA82" s="90"/>
      <c r="AB82" s="90"/>
      <c r="AC82" s="90"/>
      <c r="AD82" s="90"/>
      <c r="AE82" s="90"/>
      <c r="AF82" s="90"/>
      <c r="AG82" s="90"/>
      <c r="AH82" s="90"/>
      <c r="AI82" s="90"/>
      <c r="AJ82" s="90"/>
      <c r="AK82" s="90"/>
      <c r="AL82" s="90"/>
      <c r="AM82" s="90"/>
      <c r="AN82" s="90"/>
      <c r="AO82" s="90"/>
      <c r="AP82" s="90"/>
      <c r="AQ82" s="90"/>
      <c r="AR82" s="90"/>
      <c r="AS82" s="90"/>
      <c r="AT82" s="90"/>
      <c r="AU82" s="90"/>
      <c r="AV82" s="90"/>
      <c r="AW82" s="101"/>
    </row>
    <row r="83" spans="1:49" ht="60" customHeight="1" x14ac:dyDescent="0.35">
      <c r="A83" s="98" t="s">
        <v>708</v>
      </c>
      <c r="B83" s="81" t="s">
        <v>714</v>
      </c>
      <c r="C83" s="83" t="s">
        <v>715</v>
      </c>
      <c r="D83" s="85" t="s">
        <v>716</v>
      </c>
      <c r="E83" s="85" t="s">
        <v>717</v>
      </c>
      <c r="F83" s="86" t="s">
        <v>405</v>
      </c>
      <c r="G83" s="86" t="s">
        <v>446</v>
      </c>
      <c r="H83" s="86">
        <v>1</v>
      </c>
      <c r="I83" s="88" t="str">
        <f>IF(COUNTIF(J83:AW83,"&lt;&gt;")=0,"",SUMPRODUCT(((Recommendations[ImplStatus]="Implemented")+(Recommendations[ImplStatus]="Compensated"))*ISNUMBER(MATCH(Recommendations[Id],J83:AW83,0)))/COUNTIF(J83:AW83,"&lt;&gt;"))</f>
        <v/>
      </c>
      <c r="J83" s="90"/>
      <c r="K83" s="90"/>
      <c r="L83" s="90"/>
      <c r="M83" s="90"/>
      <c r="N83" s="90"/>
      <c r="O83" s="90"/>
      <c r="P83" s="90"/>
      <c r="Q83" s="90"/>
      <c r="R83" s="90"/>
      <c r="S83" s="90"/>
      <c r="T83" s="90"/>
      <c r="U83" s="90"/>
      <c r="V83" s="90"/>
      <c r="W83" s="90"/>
      <c r="X83" s="90"/>
      <c r="Y83" s="90"/>
      <c r="Z83" s="90"/>
      <c r="AA83" s="90"/>
      <c r="AB83" s="90"/>
      <c r="AC83" s="90"/>
      <c r="AD83" s="90"/>
      <c r="AE83" s="90"/>
      <c r="AF83" s="90"/>
      <c r="AG83" s="90"/>
      <c r="AH83" s="90"/>
      <c r="AI83" s="90"/>
      <c r="AJ83" s="90"/>
      <c r="AK83" s="90"/>
      <c r="AL83" s="90"/>
      <c r="AM83" s="90"/>
      <c r="AN83" s="90"/>
      <c r="AO83" s="90"/>
      <c r="AP83" s="90"/>
      <c r="AQ83" s="90"/>
      <c r="AR83" s="90"/>
      <c r="AS83" s="90"/>
      <c r="AT83" s="90"/>
      <c r="AU83" s="90"/>
      <c r="AV83" s="90"/>
      <c r="AW83" s="101"/>
    </row>
    <row r="84" spans="1:49" ht="60" customHeight="1" x14ac:dyDescent="0.35">
      <c r="A84" s="98" t="s">
        <v>708</v>
      </c>
      <c r="B84" s="81" t="s">
        <v>718</v>
      </c>
      <c r="C84" s="83" t="s">
        <v>719</v>
      </c>
      <c r="D84" s="85" t="s">
        <v>720</v>
      </c>
      <c r="E84" s="85" t="s">
        <v>721</v>
      </c>
      <c r="F84" s="86" t="s">
        <v>675</v>
      </c>
      <c r="G84" s="86" t="s">
        <v>446</v>
      </c>
      <c r="H84" s="86">
        <v>2</v>
      </c>
      <c r="I84" s="88" t="str">
        <f>IF(COUNTIF(J84:AW84,"&lt;&gt;")=0,"",SUMPRODUCT(((Recommendations[ImplStatus]="Implemented")+(Recommendations[ImplStatus]="Compensated"))*ISNUMBER(MATCH(Recommendations[Id],J84:AW84,0)))/COUNTIF(J84:AW84,"&lt;&gt;"))</f>
        <v/>
      </c>
      <c r="J84" s="90"/>
      <c r="K84" s="90"/>
      <c r="L84" s="90"/>
      <c r="M84" s="90"/>
      <c r="N84" s="90"/>
      <c r="O84" s="90"/>
      <c r="P84" s="90"/>
      <c r="Q84" s="90"/>
      <c r="R84" s="90"/>
      <c r="S84" s="90"/>
      <c r="T84" s="90"/>
      <c r="U84" s="90"/>
      <c r="V84" s="90"/>
      <c r="W84" s="90"/>
      <c r="X84" s="90"/>
      <c r="Y84" s="90"/>
      <c r="Z84" s="90"/>
      <c r="AA84" s="90"/>
      <c r="AB84" s="90"/>
      <c r="AC84" s="90"/>
      <c r="AD84" s="90"/>
      <c r="AE84" s="90"/>
      <c r="AF84" s="90"/>
      <c r="AG84" s="90"/>
      <c r="AH84" s="90"/>
      <c r="AI84" s="90"/>
      <c r="AJ84" s="90"/>
      <c r="AK84" s="90"/>
      <c r="AL84" s="90"/>
      <c r="AM84" s="90"/>
      <c r="AN84" s="90"/>
      <c r="AO84" s="90"/>
      <c r="AP84" s="90"/>
      <c r="AQ84" s="90"/>
      <c r="AR84" s="90"/>
      <c r="AS84" s="90"/>
      <c r="AT84" s="90"/>
      <c r="AU84" s="90"/>
      <c r="AV84" s="90"/>
      <c r="AW84" s="101"/>
    </row>
    <row r="85" spans="1:49" ht="60" customHeight="1" x14ac:dyDescent="0.35">
      <c r="A85" s="98" t="s">
        <v>708</v>
      </c>
      <c r="B85" s="81" t="s">
        <v>722</v>
      </c>
      <c r="C85" s="83" t="s">
        <v>723</v>
      </c>
      <c r="D85" s="85" t="s">
        <v>724</v>
      </c>
      <c r="E85" s="85" t="s">
        <v>725</v>
      </c>
      <c r="F85" s="86" t="s">
        <v>429</v>
      </c>
      <c r="G85" s="86" t="s">
        <v>446</v>
      </c>
      <c r="H85" s="86">
        <v>2</v>
      </c>
      <c r="I85" s="88" t="str">
        <f>IF(COUNTIF(J85:AW85,"&lt;&gt;")=0,"",SUMPRODUCT(((Recommendations[ImplStatus]="Implemented")+(Recommendations[ImplStatus]="Compensated"))*ISNUMBER(MATCH(Recommendations[Id],J85:AW85,0)))/COUNTIF(J85:AW85,"&lt;&gt;"))</f>
        <v/>
      </c>
      <c r="J85" s="90"/>
      <c r="K85" s="90"/>
      <c r="L85" s="90"/>
      <c r="M85" s="90"/>
      <c r="N85" s="90"/>
      <c r="O85" s="90"/>
      <c r="P85" s="90"/>
      <c r="Q85" s="90"/>
      <c r="R85" s="90"/>
      <c r="S85" s="90"/>
      <c r="T85" s="90"/>
      <c r="U85" s="90"/>
      <c r="V85" s="90"/>
      <c r="W85" s="90"/>
      <c r="X85" s="90"/>
      <c r="Y85" s="90"/>
      <c r="Z85" s="90"/>
      <c r="AA85" s="90"/>
      <c r="AB85" s="90"/>
      <c r="AC85" s="90"/>
      <c r="AD85" s="90"/>
      <c r="AE85" s="90"/>
      <c r="AF85" s="90"/>
      <c r="AG85" s="90"/>
      <c r="AH85" s="90"/>
      <c r="AI85" s="90"/>
      <c r="AJ85" s="90"/>
      <c r="AK85" s="90"/>
      <c r="AL85" s="90"/>
      <c r="AM85" s="90"/>
      <c r="AN85" s="90"/>
      <c r="AO85" s="90"/>
      <c r="AP85" s="90"/>
      <c r="AQ85" s="90"/>
      <c r="AR85" s="90"/>
      <c r="AS85" s="90"/>
      <c r="AT85" s="90"/>
      <c r="AU85" s="90"/>
      <c r="AV85" s="90"/>
      <c r="AW85" s="101"/>
    </row>
    <row r="86" spans="1:49" ht="60" customHeight="1" x14ac:dyDescent="0.35">
      <c r="A86" s="98" t="s">
        <v>708</v>
      </c>
      <c r="B86" s="81" t="s">
        <v>726</v>
      </c>
      <c r="C86" s="83" t="s">
        <v>727</v>
      </c>
      <c r="D86" s="85" t="s">
        <v>728</v>
      </c>
      <c r="E86" s="85" t="s">
        <v>729</v>
      </c>
      <c r="F86" s="86" t="s">
        <v>675</v>
      </c>
      <c r="G86" s="86" t="s">
        <v>446</v>
      </c>
      <c r="H86" s="86">
        <v>2</v>
      </c>
      <c r="I86" s="88" t="str">
        <f>IF(COUNTIF(J86:AW86,"&lt;&gt;")=0,"",SUMPRODUCT(((Recommendations[ImplStatus]="Implemented")+(Recommendations[ImplStatus]="Compensated"))*ISNUMBER(MATCH(Recommendations[Id],J86:AW86,0)))/COUNTIF(J86:AW86,"&lt;&gt;"))</f>
        <v/>
      </c>
      <c r="J86" s="90"/>
      <c r="K86" s="90"/>
      <c r="L86" s="90"/>
      <c r="M86" s="90"/>
      <c r="N86" s="90"/>
      <c r="O86" s="90"/>
      <c r="P86" s="90"/>
      <c r="Q86" s="90"/>
      <c r="R86" s="90"/>
      <c r="S86" s="90"/>
      <c r="T86" s="90"/>
      <c r="U86" s="90"/>
      <c r="V86" s="90"/>
      <c r="W86" s="90"/>
      <c r="X86" s="90"/>
      <c r="Y86" s="90"/>
      <c r="Z86" s="90"/>
      <c r="AA86" s="90"/>
      <c r="AB86" s="90"/>
      <c r="AC86" s="90"/>
      <c r="AD86" s="90"/>
      <c r="AE86" s="90"/>
      <c r="AF86" s="90"/>
      <c r="AG86" s="90"/>
      <c r="AH86" s="90"/>
      <c r="AI86" s="90"/>
      <c r="AJ86" s="90"/>
      <c r="AK86" s="90"/>
      <c r="AL86" s="90"/>
      <c r="AM86" s="90"/>
      <c r="AN86" s="90"/>
      <c r="AO86" s="90"/>
      <c r="AP86" s="90"/>
      <c r="AQ86" s="90"/>
      <c r="AR86" s="90"/>
      <c r="AS86" s="90"/>
      <c r="AT86" s="90"/>
      <c r="AU86" s="90"/>
      <c r="AV86" s="90"/>
      <c r="AW86" s="101"/>
    </row>
    <row r="87" spans="1:49" ht="60" customHeight="1" x14ac:dyDescent="0.35">
      <c r="A87" s="98" t="s">
        <v>708</v>
      </c>
      <c r="B87" s="81" t="s">
        <v>730</v>
      </c>
      <c r="C87" s="83" t="s">
        <v>731</v>
      </c>
      <c r="D87" s="85" t="s">
        <v>732</v>
      </c>
      <c r="E87" s="85" t="s">
        <v>733</v>
      </c>
      <c r="F87" s="86" t="s">
        <v>675</v>
      </c>
      <c r="G87" s="86" t="s">
        <v>446</v>
      </c>
      <c r="H87" s="86">
        <v>2</v>
      </c>
      <c r="I87" s="88" t="str">
        <f>IF(COUNTIF(J87:AW87,"&lt;&gt;")=0,"",SUMPRODUCT(((Recommendations[ImplStatus]="Implemented")+(Recommendations[ImplStatus]="Compensated"))*ISNUMBER(MATCH(Recommendations[Id],J87:AW87,0)))/COUNTIF(J87:AW87,"&lt;&gt;"))</f>
        <v/>
      </c>
      <c r="J87" s="90"/>
      <c r="K87" s="90"/>
      <c r="L87" s="90"/>
      <c r="M87" s="90"/>
      <c r="N87" s="90"/>
      <c r="O87" s="90"/>
      <c r="P87" s="90"/>
      <c r="Q87" s="90"/>
      <c r="R87" s="90"/>
      <c r="S87" s="90"/>
      <c r="T87" s="90"/>
      <c r="U87" s="90"/>
      <c r="V87" s="90"/>
      <c r="W87" s="90"/>
      <c r="X87" s="90"/>
      <c r="Y87" s="90"/>
      <c r="Z87" s="90"/>
      <c r="AA87" s="90"/>
      <c r="AB87" s="90"/>
      <c r="AC87" s="90"/>
      <c r="AD87" s="90"/>
      <c r="AE87" s="90"/>
      <c r="AF87" s="90"/>
      <c r="AG87" s="90"/>
      <c r="AH87" s="90"/>
      <c r="AI87" s="90"/>
      <c r="AJ87" s="90"/>
      <c r="AK87" s="90"/>
      <c r="AL87" s="90"/>
      <c r="AM87" s="90"/>
      <c r="AN87" s="90"/>
      <c r="AO87" s="90"/>
      <c r="AP87" s="90"/>
      <c r="AQ87" s="90"/>
      <c r="AR87" s="90"/>
      <c r="AS87" s="90"/>
      <c r="AT87" s="90"/>
      <c r="AU87" s="90"/>
      <c r="AV87" s="90"/>
      <c r="AW87" s="101"/>
    </row>
    <row r="88" spans="1:49" ht="60" customHeight="1" x14ac:dyDescent="0.35">
      <c r="A88" s="98" t="s">
        <v>708</v>
      </c>
      <c r="B88" s="81" t="s">
        <v>734</v>
      </c>
      <c r="C88" s="83" t="s">
        <v>735</v>
      </c>
      <c r="D88" s="85" t="s">
        <v>736</v>
      </c>
      <c r="E88" s="85" t="s">
        <v>737</v>
      </c>
      <c r="F88" s="86" t="s">
        <v>675</v>
      </c>
      <c r="G88" s="86" t="s">
        <v>446</v>
      </c>
      <c r="H88" s="86">
        <v>3</v>
      </c>
      <c r="I88" s="88" t="str">
        <f>IF(COUNTIF(J88:AW88,"&lt;&gt;")=0,"",SUMPRODUCT(((Recommendations[ImplStatus]="Implemented")+(Recommendations[ImplStatus]="Compensated"))*ISNUMBER(MATCH(Recommendations[Id],J88:AW88,0)))/COUNTIF(J88:AW88,"&lt;&gt;"))</f>
        <v/>
      </c>
      <c r="J88" s="90"/>
      <c r="K88" s="90"/>
      <c r="L88" s="90"/>
      <c r="M88" s="90"/>
      <c r="N88" s="90"/>
      <c r="O88" s="90"/>
      <c r="P88" s="90"/>
      <c r="Q88" s="90"/>
      <c r="R88" s="90"/>
      <c r="S88" s="90"/>
      <c r="T88" s="90"/>
      <c r="U88" s="90"/>
      <c r="V88" s="90"/>
      <c r="W88" s="90"/>
      <c r="X88" s="90"/>
      <c r="Y88" s="90"/>
      <c r="Z88" s="90"/>
      <c r="AA88" s="90"/>
      <c r="AB88" s="90"/>
      <c r="AC88" s="90"/>
      <c r="AD88" s="90"/>
      <c r="AE88" s="90"/>
      <c r="AF88" s="90"/>
      <c r="AG88" s="90"/>
      <c r="AH88" s="90"/>
      <c r="AI88" s="90"/>
      <c r="AJ88" s="90"/>
      <c r="AK88" s="90"/>
      <c r="AL88" s="90"/>
      <c r="AM88" s="90"/>
      <c r="AN88" s="90"/>
      <c r="AO88" s="90"/>
      <c r="AP88" s="90"/>
      <c r="AQ88" s="90"/>
      <c r="AR88" s="90"/>
      <c r="AS88" s="90"/>
      <c r="AT88" s="90"/>
      <c r="AU88" s="90"/>
      <c r="AV88" s="90"/>
      <c r="AW88" s="101"/>
    </row>
    <row r="89" spans="1:49" ht="60" customHeight="1" outlineLevel="1" x14ac:dyDescent="0.35">
      <c r="A89" s="97" t="s">
        <v>738</v>
      </c>
      <c r="B89" s="80">
        <v>10</v>
      </c>
      <c r="C89" s="82" t="s">
        <v>25</v>
      </c>
      <c r="D89" s="84" t="s">
        <v>739</v>
      </c>
      <c r="E89" s="84" t="s">
        <v>25</v>
      </c>
      <c r="F89" s="80" t="s">
        <v>25</v>
      </c>
      <c r="G89" s="80" t="s">
        <v>25</v>
      </c>
      <c r="H89" s="80"/>
      <c r="I89" s="87" t="str">
        <f>IF(COUNTIF(J89:AW89,"&lt;&gt;")=0,"",SUMPRODUCT(((Recommendations[ImplStatus]="Implemented")+(Recommendations[ImplStatus]="Compensated"))*ISNUMBER(MATCH(Recommendations[Id],J89:AW89,0)))/COUNTIF(J89:AW89,"&lt;&gt;"))</f>
        <v/>
      </c>
      <c r="J89" s="89"/>
      <c r="K89" s="89"/>
      <c r="L89" s="89"/>
      <c r="M89" s="89"/>
      <c r="N89" s="89"/>
      <c r="O89" s="89"/>
      <c r="P89" s="89"/>
      <c r="Q89" s="89"/>
      <c r="R89" s="89"/>
      <c r="S89" s="89"/>
      <c r="T89" s="89"/>
      <c r="U89" s="89"/>
      <c r="V89" s="89"/>
      <c r="W89" s="89"/>
      <c r="X89" s="89"/>
      <c r="Y89" s="89"/>
      <c r="Z89" s="89"/>
      <c r="AA89" s="89"/>
      <c r="AB89" s="89"/>
      <c r="AC89" s="89"/>
      <c r="AD89" s="89"/>
      <c r="AE89" s="89"/>
      <c r="AF89" s="89"/>
      <c r="AG89" s="89"/>
      <c r="AH89" s="89"/>
      <c r="AI89" s="89"/>
      <c r="AJ89" s="89"/>
      <c r="AK89" s="89"/>
      <c r="AL89" s="89"/>
      <c r="AM89" s="89"/>
      <c r="AN89" s="89"/>
      <c r="AO89" s="89"/>
      <c r="AP89" s="89"/>
      <c r="AQ89" s="89"/>
      <c r="AR89" s="89"/>
      <c r="AS89" s="89"/>
      <c r="AT89" s="89"/>
      <c r="AU89" s="89"/>
      <c r="AV89" s="89"/>
      <c r="AW89" s="100"/>
    </row>
    <row r="90" spans="1:49" ht="60" customHeight="1" x14ac:dyDescent="0.35">
      <c r="A90" s="98" t="s">
        <v>738</v>
      </c>
      <c r="B90" s="81" t="s">
        <v>740</v>
      </c>
      <c r="C90" s="83" t="s">
        <v>741</v>
      </c>
      <c r="D90" s="85" t="s">
        <v>742</v>
      </c>
      <c r="E90" s="85" t="s">
        <v>743</v>
      </c>
      <c r="F90" s="86" t="s">
        <v>405</v>
      </c>
      <c r="G90" s="86" t="s">
        <v>414</v>
      </c>
      <c r="H90" s="86">
        <v>1</v>
      </c>
      <c r="I90" s="88" t="str">
        <f>IF(COUNTIF(J90:AW90,"&lt;&gt;")=0,"",SUMPRODUCT(((Recommendations[ImplStatus]="Implemented")+(Recommendations[ImplStatus]="Compensated"))*ISNUMBER(MATCH(Recommendations[Id],J90:AW90,0)))/COUNTIF(J90:AW90,"&lt;&gt;"))</f>
        <v/>
      </c>
      <c r="J90" s="90"/>
      <c r="K90" s="90"/>
      <c r="L90" s="90"/>
      <c r="M90" s="90"/>
      <c r="N90" s="90"/>
      <c r="O90" s="90"/>
      <c r="P90" s="90"/>
      <c r="Q90" s="90"/>
      <c r="R90" s="90"/>
      <c r="S90" s="90"/>
      <c r="T90" s="90"/>
      <c r="U90" s="90"/>
      <c r="V90" s="90"/>
      <c r="W90" s="90"/>
      <c r="X90" s="90"/>
      <c r="Y90" s="90"/>
      <c r="Z90" s="90"/>
      <c r="AA90" s="90"/>
      <c r="AB90" s="90"/>
      <c r="AC90" s="90"/>
      <c r="AD90" s="90"/>
      <c r="AE90" s="90"/>
      <c r="AF90" s="90"/>
      <c r="AG90" s="90"/>
      <c r="AH90" s="90"/>
      <c r="AI90" s="90"/>
      <c r="AJ90" s="90"/>
      <c r="AK90" s="90"/>
      <c r="AL90" s="90"/>
      <c r="AM90" s="90"/>
      <c r="AN90" s="90"/>
      <c r="AO90" s="90"/>
      <c r="AP90" s="90"/>
      <c r="AQ90" s="90"/>
      <c r="AR90" s="90"/>
      <c r="AS90" s="90"/>
      <c r="AT90" s="90"/>
      <c r="AU90" s="90"/>
      <c r="AV90" s="90"/>
      <c r="AW90" s="101"/>
    </row>
    <row r="91" spans="1:49" ht="60" customHeight="1" x14ac:dyDescent="0.35">
      <c r="A91" s="98" t="s">
        <v>738</v>
      </c>
      <c r="B91" s="81" t="s">
        <v>744</v>
      </c>
      <c r="C91" s="83" t="s">
        <v>745</v>
      </c>
      <c r="D91" s="85" t="s">
        <v>746</v>
      </c>
      <c r="E91" s="85" t="s">
        <v>747</v>
      </c>
      <c r="F91" s="86" t="s">
        <v>405</v>
      </c>
      <c r="G91" s="86" t="s">
        <v>446</v>
      </c>
      <c r="H91" s="86">
        <v>1</v>
      </c>
      <c r="I91" s="88" t="str">
        <f>IF(COUNTIF(J91:AW91,"&lt;&gt;")=0,"",SUMPRODUCT(((Recommendations[ImplStatus]="Implemented")+(Recommendations[ImplStatus]="Compensated"))*ISNUMBER(MATCH(Recommendations[Id],J91:AW91,0)))/COUNTIF(J91:AW91,"&lt;&gt;"))</f>
        <v/>
      </c>
      <c r="J91" s="90"/>
      <c r="K91" s="90"/>
      <c r="L91" s="90"/>
      <c r="M91" s="90"/>
      <c r="N91" s="90"/>
      <c r="O91" s="90"/>
      <c r="P91" s="90"/>
      <c r="Q91" s="90"/>
      <c r="R91" s="90"/>
      <c r="S91" s="90"/>
      <c r="T91" s="90"/>
      <c r="U91" s="90"/>
      <c r="V91" s="90"/>
      <c r="W91" s="90"/>
      <c r="X91" s="90"/>
      <c r="Y91" s="90"/>
      <c r="Z91" s="90"/>
      <c r="AA91" s="90"/>
      <c r="AB91" s="90"/>
      <c r="AC91" s="90"/>
      <c r="AD91" s="90"/>
      <c r="AE91" s="90"/>
      <c r="AF91" s="90"/>
      <c r="AG91" s="90"/>
      <c r="AH91" s="90"/>
      <c r="AI91" s="90"/>
      <c r="AJ91" s="90"/>
      <c r="AK91" s="90"/>
      <c r="AL91" s="90"/>
      <c r="AM91" s="90"/>
      <c r="AN91" s="90"/>
      <c r="AO91" s="90"/>
      <c r="AP91" s="90"/>
      <c r="AQ91" s="90"/>
      <c r="AR91" s="90"/>
      <c r="AS91" s="90"/>
      <c r="AT91" s="90"/>
      <c r="AU91" s="90"/>
      <c r="AV91" s="90"/>
      <c r="AW91" s="101"/>
    </row>
    <row r="92" spans="1:49" ht="60" customHeight="1" x14ac:dyDescent="0.35">
      <c r="A92" s="98" t="s">
        <v>738</v>
      </c>
      <c r="B92" s="81" t="s">
        <v>748</v>
      </c>
      <c r="C92" s="83" t="s">
        <v>749</v>
      </c>
      <c r="D92" s="85" t="s">
        <v>750</v>
      </c>
      <c r="E92" s="85" t="s">
        <v>751</v>
      </c>
      <c r="F92" s="86" t="s">
        <v>405</v>
      </c>
      <c r="G92" s="86" t="s">
        <v>446</v>
      </c>
      <c r="H92" s="86">
        <v>1</v>
      </c>
      <c r="I92" s="88" t="str">
        <f>IF(COUNTIF(J92:AW92,"&lt;&gt;")=0,"",SUMPRODUCT(((Recommendations[ImplStatus]="Implemented")+(Recommendations[ImplStatus]="Compensated"))*ISNUMBER(MATCH(Recommendations[Id],J92:AW92,0)))/COUNTIF(J92:AW92,"&lt;&gt;"))</f>
        <v/>
      </c>
      <c r="J92" s="90"/>
      <c r="K92" s="90"/>
      <c r="L92" s="90"/>
      <c r="M92" s="90"/>
      <c r="N92" s="90"/>
      <c r="O92" s="90"/>
      <c r="P92" s="90"/>
      <c r="Q92" s="90"/>
      <c r="R92" s="90"/>
      <c r="S92" s="90"/>
      <c r="T92" s="90"/>
      <c r="U92" s="90"/>
      <c r="V92" s="90"/>
      <c r="W92" s="90"/>
      <c r="X92" s="90"/>
      <c r="Y92" s="90"/>
      <c r="Z92" s="90"/>
      <c r="AA92" s="90"/>
      <c r="AB92" s="90"/>
      <c r="AC92" s="90"/>
      <c r="AD92" s="90"/>
      <c r="AE92" s="90"/>
      <c r="AF92" s="90"/>
      <c r="AG92" s="90"/>
      <c r="AH92" s="90"/>
      <c r="AI92" s="90"/>
      <c r="AJ92" s="90"/>
      <c r="AK92" s="90"/>
      <c r="AL92" s="90"/>
      <c r="AM92" s="90"/>
      <c r="AN92" s="90"/>
      <c r="AO92" s="90"/>
      <c r="AP92" s="90"/>
      <c r="AQ92" s="90"/>
      <c r="AR92" s="90"/>
      <c r="AS92" s="90"/>
      <c r="AT92" s="90"/>
      <c r="AU92" s="90"/>
      <c r="AV92" s="90"/>
      <c r="AW92" s="101"/>
    </row>
    <row r="93" spans="1:49" ht="60" customHeight="1" x14ac:dyDescent="0.35">
      <c r="A93" s="98" t="s">
        <v>738</v>
      </c>
      <c r="B93" s="81" t="s">
        <v>752</v>
      </c>
      <c r="C93" s="83" t="s">
        <v>753</v>
      </c>
      <c r="D93" s="85" t="s">
        <v>754</v>
      </c>
      <c r="E93" s="85" t="s">
        <v>755</v>
      </c>
      <c r="F93" s="86" t="s">
        <v>405</v>
      </c>
      <c r="G93" s="86" t="s">
        <v>414</v>
      </c>
      <c r="H93" s="86">
        <v>2</v>
      </c>
      <c r="I93" s="88" t="str">
        <f>IF(COUNTIF(J93:AW93,"&lt;&gt;")=0,"",SUMPRODUCT(((Recommendations[ImplStatus]="Implemented")+(Recommendations[ImplStatus]="Compensated"))*ISNUMBER(MATCH(Recommendations[Id],J93:AW93,0)))/COUNTIF(J93:AW93,"&lt;&gt;"))</f>
        <v/>
      </c>
      <c r="J93" s="90"/>
      <c r="K93" s="90"/>
      <c r="L93" s="90"/>
      <c r="M93" s="90"/>
      <c r="N93" s="90"/>
      <c r="O93" s="90"/>
      <c r="P93" s="90"/>
      <c r="Q93" s="90"/>
      <c r="R93" s="90"/>
      <c r="S93" s="90"/>
      <c r="T93" s="90"/>
      <c r="U93" s="90"/>
      <c r="V93" s="90"/>
      <c r="W93" s="90"/>
      <c r="X93" s="90"/>
      <c r="Y93" s="90"/>
      <c r="Z93" s="90"/>
      <c r="AA93" s="90"/>
      <c r="AB93" s="90"/>
      <c r="AC93" s="90"/>
      <c r="AD93" s="90"/>
      <c r="AE93" s="90"/>
      <c r="AF93" s="90"/>
      <c r="AG93" s="90"/>
      <c r="AH93" s="90"/>
      <c r="AI93" s="90"/>
      <c r="AJ93" s="90"/>
      <c r="AK93" s="90"/>
      <c r="AL93" s="90"/>
      <c r="AM93" s="90"/>
      <c r="AN93" s="90"/>
      <c r="AO93" s="90"/>
      <c r="AP93" s="90"/>
      <c r="AQ93" s="90"/>
      <c r="AR93" s="90"/>
      <c r="AS93" s="90"/>
      <c r="AT93" s="90"/>
      <c r="AU93" s="90"/>
      <c r="AV93" s="90"/>
      <c r="AW93" s="101"/>
    </row>
    <row r="94" spans="1:49" ht="60" customHeight="1" x14ac:dyDescent="0.35">
      <c r="A94" s="98" t="s">
        <v>738</v>
      </c>
      <c r="B94" s="81" t="s">
        <v>756</v>
      </c>
      <c r="C94" s="83" t="s">
        <v>757</v>
      </c>
      <c r="D94" s="85" t="s">
        <v>758</v>
      </c>
      <c r="E94" s="85" t="s">
        <v>759</v>
      </c>
      <c r="F94" s="86" t="s">
        <v>405</v>
      </c>
      <c r="G94" s="86" t="s">
        <v>446</v>
      </c>
      <c r="H94" s="86">
        <v>2</v>
      </c>
      <c r="I94" s="88" t="str">
        <f>IF(COUNTIF(J94:AW94,"&lt;&gt;")=0,"",SUMPRODUCT(((Recommendations[ImplStatus]="Implemented")+(Recommendations[ImplStatus]="Compensated"))*ISNUMBER(MATCH(Recommendations[Id],J94:AW94,0)))/COUNTIF(J94:AW94,"&lt;&gt;"))</f>
        <v/>
      </c>
      <c r="J94" s="90"/>
      <c r="K94" s="90"/>
      <c r="L94" s="90"/>
      <c r="M94" s="90"/>
      <c r="N94" s="90"/>
      <c r="O94" s="90"/>
      <c r="P94" s="90"/>
      <c r="Q94" s="90"/>
      <c r="R94" s="90"/>
      <c r="S94" s="90"/>
      <c r="T94" s="90"/>
      <c r="U94" s="90"/>
      <c r="V94" s="90"/>
      <c r="W94" s="90"/>
      <c r="X94" s="90"/>
      <c r="Y94" s="90"/>
      <c r="Z94" s="90"/>
      <c r="AA94" s="90"/>
      <c r="AB94" s="90"/>
      <c r="AC94" s="90"/>
      <c r="AD94" s="90"/>
      <c r="AE94" s="90"/>
      <c r="AF94" s="90"/>
      <c r="AG94" s="90"/>
      <c r="AH94" s="90"/>
      <c r="AI94" s="90"/>
      <c r="AJ94" s="90"/>
      <c r="AK94" s="90"/>
      <c r="AL94" s="90"/>
      <c r="AM94" s="90"/>
      <c r="AN94" s="90"/>
      <c r="AO94" s="90"/>
      <c r="AP94" s="90"/>
      <c r="AQ94" s="90"/>
      <c r="AR94" s="90"/>
      <c r="AS94" s="90"/>
      <c r="AT94" s="90"/>
      <c r="AU94" s="90"/>
      <c r="AV94" s="90"/>
      <c r="AW94" s="101"/>
    </row>
    <row r="95" spans="1:49" ht="60" customHeight="1" x14ac:dyDescent="0.35">
      <c r="A95" s="98" t="s">
        <v>738</v>
      </c>
      <c r="B95" s="81" t="s">
        <v>760</v>
      </c>
      <c r="C95" s="83" t="s">
        <v>761</v>
      </c>
      <c r="D95" s="85" t="s">
        <v>762</v>
      </c>
      <c r="E95" s="85" t="s">
        <v>763</v>
      </c>
      <c r="F95" s="86" t="s">
        <v>405</v>
      </c>
      <c r="G95" s="86" t="s">
        <v>446</v>
      </c>
      <c r="H95" s="86">
        <v>2</v>
      </c>
      <c r="I95" s="88" t="str">
        <f>IF(COUNTIF(J95:AW95,"&lt;&gt;")=0,"",SUMPRODUCT(((Recommendations[ImplStatus]="Implemented")+(Recommendations[ImplStatus]="Compensated"))*ISNUMBER(MATCH(Recommendations[Id],J95:AW95,0)))/COUNTIF(J95:AW95,"&lt;&gt;"))</f>
        <v/>
      </c>
      <c r="J95" s="90"/>
      <c r="K95" s="90"/>
      <c r="L95" s="90"/>
      <c r="M95" s="90"/>
      <c r="N95" s="90"/>
      <c r="O95" s="90"/>
      <c r="P95" s="90"/>
      <c r="Q95" s="90"/>
      <c r="R95" s="90"/>
      <c r="S95" s="90"/>
      <c r="T95" s="90"/>
      <c r="U95" s="90"/>
      <c r="V95" s="90"/>
      <c r="W95" s="90"/>
      <c r="X95" s="90"/>
      <c r="Y95" s="90"/>
      <c r="Z95" s="90"/>
      <c r="AA95" s="90"/>
      <c r="AB95" s="90"/>
      <c r="AC95" s="90"/>
      <c r="AD95" s="90"/>
      <c r="AE95" s="90"/>
      <c r="AF95" s="90"/>
      <c r="AG95" s="90"/>
      <c r="AH95" s="90"/>
      <c r="AI95" s="90"/>
      <c r="AJ95" s="90"/>
      <c r="AK95" s="90"/>
      <c r="AL95" s="90"/>
      <c r="AM95" s="90"/>
      <c r="AN95" s="90"/>
      <c r="AO95" s="90"/>
      <c r="AP95" s="90"/>
      <c r="AQ95" s="90"/>
      <c r="AR95" s="90"/>
      <c r="AS95" s="90"/>
      <c r="AT95" s="90"/>
      <c r="AU95" s="90"/>
      <c r="AV95" s="90"/>
      <c r="AW95" s="101"/>
    </row>
    <row r="96" spans="1:49" ht="60" customHeight="1" x14ac:dyDescent="0.35">
      <c r="A96" s="98" t="s">
        <v>738</v>
      </c>
      <c r="B96" s="81" t="s">
        <v>764</v>
      </c>
      <c r="C96" s="83" t="s">
        <v>765</v>
      </c>
      <c r="D96" s="85" t="s">
        <v>766</v>
      </c>
      <c r="E96" s="85" t="s">
        <v>767</v>
      </c>
      <c r="F96" s="86" t="s">
        <v>405</v>
      </c>
      <c r="G96" s="86" t="s">
        <v>414</v>
      </c>
      <c r="H96" s="86">
        <v>2</v>
      </c>
      <c r="I96" s="88" t="str">
        <f>IF(COUNTIF(J96:AW96,"&lt;&gt;")=0,"",SUMPRODUCT(((Recommendations[ImplStatus]="Implemented")+(Recommendations[ImplStatus]="Compensated"))*ISNUMBER(MATCH(Recommendations[Id],J96:AW96,0)))/COUNTIF(J96:AW96,"&lt;&gt;"))</f>
        <v/>
      </c>
      <c r="J96" s="90"/>
      <c r="K96" s="90"/>
      <c r="L96" s="90"/>
      <c r="M96" s="90"/>
      <c r="N96" s="90"/>
      <c r="O96" s="90"/>
      <c r="P96" s="90"/>
      <c r="Q96" s="90"/>
      <c r="R96" s="90"/>
      <c r="S96" s="90"/>
      <c r="T96" s="90"/>
      <c r="U96" s="90"/>
      <c r="V96" s="90"/>
      <c r="W96" s="90"/>
      <c r="X96" s="90"/>
      <c r="Y96" s="90"/>
      <c r="Z96" s="90"/>
      <c r="AA96" s="90"/>
      <c r="AB96" s="90"/>
      <c r="AC96" s="90"/>
      <c r="AD96" s="90"/>
      <c r="AE96" s="90"/>
      <c r="AF96" s="90"/>
      <c r="AG96" s="90"/>
      <c r="AH96" s="90"/>
      <c r="AI96" s="90"/>
      <c r="AJ96" s="90"/>
      <c r="AK96" s="90"/>
      <c r="AL96" s="90"/>
      <c r="AM96" s="90"/>
      <c r="AN96" s="90"/>
      <c r="AO96" s="90"/>
      <c r="AP96" s="90"/>
      <c r="AQ96" s="90"/>
      <c r="AR96" s="90"/>
      <c r="AS96" s="90"/>
      <c r="AT96" s="90"/>
      <c r="AU96" s="90"/>
      <c r="AV96" s="90"/>
      <c r="AW96" s="101"/>
    </row>
    <row r="97" spans="1:49" ht="60" customHeight="1" outlineLevel="1" x14ac:dyDescent="0.35">
      <c r="A97" s="97" t="s">
        <v>768</v>
      </c>
      <c r="B97" s="80">
        <v>11</v>
      </c>
      <c r="C97" s="82" t="s">
        <v>25</v>
      </c>
      <c r="D97" s="84" t="s">
        <v>769</v>
      </c>
      <c r="E97" s="84" t="s">
        <v>25</v>
      </c>
      <c r="F97" s="80" t="s">
        <v>25</v>
      </c>
      <c r="G97" s="80" t="s">
        <v>25</v>
      </c>
      <c r="H97" s="80"/>
      <c r="I97" s="87" t="str">
        <f>IF(COUNTIF(J97:AW97,"&lt;&gt;")=0,"",SUMPRODUCT(((Recommendations[ImplStatus]="Implemented")+(Recommendations[ImplStatus]="Compensated"))*ISNUMBER(MATCH(Recommendations[Id],J97:AW97,0)))/COUNTIF(J97:AW97,"&lt;&gt;"))</f>
        <v/>
      </c>
      <c r="J97" s="89"/>
      <c r="K97" s="89"/>
      <c r="L97" s="89"/>
      <c r="M97" s="89"/>
      <c r="N97" s="89"/>
      <c r="O97" s="89"/>
      <c r="P97" s="89"/>
      <c r="Q97" s="89"/>
      <c r="R97" s="89"/>
      <c r="S97" s="89"/>
      <c r="T97" s="89"/>
      <c r="U97" s="89"/>
      <c r="V97" s="89"/>
      <c r="W97" s="89"/>
      <c r="X97" s="89"/>
      <c r="Y97" s="89"/>
      <c r="Z97" s="89"/>
      <c r="AA97" s="89"/>
      <c r="AB97" s="89"/>
      <c r="AC97" s="89"/>
      <c r="AD97" s="89"/>
      <c r="AE97" s="89"/>
      <c r="AF97" s="89"/>
      <c r="AG97" s="89"/>
      <c r="AH97" s="89"/>
      <c r="AI97" s="89"/>
      <c r="AJ97" s="89"/>
      <c r="AK97" s="89"/>
      <c r="AL97" s="89"/>
      <c r="AM97" s="89"/>
      <c r="AN97" s="89"/>
      <c r="AO97" s="89"/>
      <c r="AP97" s="89"/>
      <c r="AQ97" s="89"/>
      <c r="AR97" s="89"/>
      <c r="AS97" s="89"/>
      <c r="AT97" s="89"/>
      <c r="AU97" s="89"/>
      <c r="AV97" s="89"/>
      <c r="AW97" s="100"/>
    </row>
    <row r="98" spans="1:49" ht="60" customHeight="1" x14ac:dyDescent="0.35">
      <c r="A98" s="98" t="s">
        <v>768</v>
      </c>
      <c r="B98" s="81" t="s">
        <v>770</v>
      </c>
      <c r="C98" s="83" t="s">
        <v>771</v>
      </c>
      <c r="D98" s="85" t="s">
        <v>772</v>
      </c>
      <c r="E98" s="85" t="s">
        <v>773</v>
      </c>
      <c r="F98" s="86" t="s">
        <v>521</v>
      </c>
      <c r="G98" s="86" t="s">
        <v>462</v>
      </c>
      <c r="H98" s="86">
        <v>1</v>
      </c>
      <c r="I98" s="88" t="str">
        <f>IF(COUNTIF(J98:AW98,"&lt;&gt;")=0,"",SUMPRODUCT(((Recommendations[ImplStatus]="Implemented")+(Recommendations[ImplStatus]="Compensated"))*ISNUMBER(MATCH(Recommendations[Id],J98:AW98,0)))/COUNTIF(J98:AW98,"&lt;&gt;"))</f>
        <v/>
      </c>
      <c r="J98" s="90"/>
      <c r="K98" s="90"/>
      <c r="L98" s="90"/>
      <c r="M98" s="90"/>
      <c r="N98" s="90"/>
      <c r="O98" s="90"/>
      <c r="P98" s="90"/>
      <c r="Q98" s="90"/>
      <c r="R98" s="90"/>
      <c r="S98" s="90"/>
      <c r="T98" s="90"/>
      <c r="U98" s="90"/>
      <c r="V98" s="90"/>
      <c r="W98" s="90"/>
      <c r="X98" s="90"/>
      <c r="Y98" s="90"/>
      <c r="Z98" s="90"/>
      <c r="AA98" s="90"/>
      <c r="AB98" s="90"/>
      <c r="AC98" s="90"/>
      <c r="AD98" s="90"/>
      <c r="AE98" s="90"/>
      <c r="AF98" s="90"/>
      <c r="AG98" s="90"/>
      <c r="AH98" s="90"/>
      <c r="AI98" s="90"/>
      <c r="AJ98" s="90"/>
      <c r="AK98" s="90"/>
      <c r="AL98" s="90"/>
      <c r="AM98" s="90"/>
      <c r="AN98" s="90"/>
      <c r="AO98" s="90"/>
      <c r="AP98" s="90"/>
      <c r="AQ98" s="90"/>
      <c r="AR98" s="90"/>
      <c r="AS98" s="90"/>
      <c r="AT98" s="90"/>
      <c r="AU98" s="90"/>
      <c r="AV98" s="90"/>
      <c r="AW98" s="101"/>
    </row>
    <row r="99" spans="1:49" ht="60" customHeight="1" x14ac:dyDescent="0.35">
      <c r="A99" s="98" t="s">
        <v>768</v>
      </c>
      <c r="B99" s="81" t="s">
        <v>774</v>
      </c>
      <c r="C99" s="83" t="s">
        <v>775</v>
      </c>
      <c r="D99" s="85" t="s">
        <v>776</v>
      </c>
      <c r="E99" s="85" t="s">
        <v>777</v>
      </c>
      <c r="F99" s="86" t="s">
        <v>461</v>
      </c>
      <c r="G99" s="86" t="s">
        <v>778</v>
      </c>
      <c r="H99" s="86">
        <v>1</v>
      </c>
      <c r="I99" s="88" t="str">
        <f>IF(COUNTIF(J99:AW99,"&lt;&gt;")=0,"",SUMPRODUCT(((Recommendations[ImplStatus]="Implemented")+(Recommendations[ImplStatus]="Compensated"))*ISNUMBER(MATCH(Recommendations[Id],J99:AW99,0)))/COUNTIF(J99:AW99,"&lt;&gt;"))</f>
        <v/>
      </c>
      <c r="J99" s="90"/>
      <c r="K99" s="90"/>
      <c r="L99" s="90"/>
      <c r="M99" s="90"/>
      <c r="N99" s="90"/>
      <c r="O99" s="90"/>
      <c r="P99" s="90"/>
      <c r="Q99" s="90"/>
      <c r="R99" s="90"/>
      <c r="S99" s="90"/>
      <c r="T99" s="90"/>
      <c r="U99" s="90"/>
      <c r="V99" s="90"/>
      <c r="W99" s="90"/>
      <c r="X99" s="90"/>
      <c r="Y99" s="90"/>
      <c r="Z99" s="90"/>
      <c r="AA99" s="90"/>
      <c r="AB99" s="90"/>
      <c r="AC99" s="90"/>
      <c r="AD99" s="90"/>
      <c r="AE99" s="90"/>
      <c r="AF99" s="90"/>
      <c r="AG99" s="90"/>
      <c r="AH99" s="90"/>
      <c r="AI99" s="90"/>
      <c r="AJ99" s="90"/>
      <c r="AK99" s="90"/>
      <c r="AL99" s="90"/>
      <c r="AM99" s="90"/>
      <c r="AN99" s="90"/>
      <c r="AO99" s="90"/>
      <c r="AP99" s="90"/>
      <c r="AQ99" s="90"/>
      <c r="AR99" s="90"/>
      <c r="AS99" s="90"/>
      <c r="AT99" s="90"/>
      <c r="AU99" s="90"/>
      <c r="AV99" s="90"/>
      <c r="AW99" s="101"/>
    </row>
    <row r="100" spans="1:49" ht="60" customHeight="1" x14ac:dyDescent="0.35">
      <c r="A100" s="98" t="s">
        <v>768</v>
      </c>
      <c r="B100" s="81" t="s">
        <v>779</v>
      </c>
      <c r="C100" s="83" t="s">
        <v>780</v>
      </c>
      <c r="D100" s="85" t="s">
        <v>781</v>
      </c>
      <c r="E100" s="85" t="s">
        <v>782</v>
      </c>
      <c r="F100" s="86" t="s">
        <v>461</v>
      </c>
      <c r="G100" s="86" t="s">
        <v>446</v>
      </c>
      <c r="H100" s="86">
        <v>1</v>
      </c>
      <c r="I100" s="88" t="str">
        <f>IF(COUNTIF(J100:AW100,"&lt;&gt;")=0,"",SUMPRODUCT(((Recommendations[ImplStatus]="Implemented")+(Recommendations[ImplStatus]="Compensated"))*ISNUMBER(MATCH(Recommendations[Id],J100:AW100,0)))/COUNTIF(J100:AW100,"&lt;&gt;"))</f>
        <v/>
      </c>
      <c r="J100" s="90"/>
      <c r="K100" s="90"/>
      <c r="L100" s="90"/>
      <c r="M100" s="90"/>
      <c r="N100" s="90"/>
      <c r="O100" s="90"/>
      <c r="P100" s="90"/>
      <c r="Q100" s="90"/>
      <c r="R100" s="90"/>
      <c r="S100" s="90"/>
      <c r="T100" s="90"/>
      <c r="U100" s="90"/>
      <c r="V100" s="90"/>
      <c r="W100" s="90"/>
      <c r="X100" s="90"/>
      <c r="Y100" s="90"/>
      <c r="Z100" s="90"/>
      <c r="AA100" s="90"/>
      <c r="AB100" s="90"/>
      <c r="AC100" s="90"/>
      <c r="AD100" s="90"/>
      <c r="AE100" s="90"/>
      <c r="AF100" s="90"/>
      <c r="AG100" s="90"/>
      <c r="AH100" s="90"/>
      <c r="AI100" s="90"/>
      <c r="AJ100" s="90"/>
      <c r="AK100" s="90"/>
      <c r="AL100" s="90"/>
      <c r="AM100" s="90"/>
      <c r="AN100" s="90"/>
      <c r="AO100" s="90"/>
      <c r="AP100" s="90"/>
      <c r="AQ100" s="90"/>
      <c r="AR100" s="90"/>
      <c r="AS100" s="90"/>
      <c r="AT100" s="90"/>
      <c r="AU100" s="90"/>
      <c r="AV100" s="90"/>
      <c r="AW100" s="101"/>
    </row>
    <row r="101" spans="1:49" ht="60" customHeight="1" x14ac:dyDescent="0.35">
      <c r="A101" s="98" t="s">
        <v>768</v>
      </c>
      <c r="B101" s="81" t="s">
        <v>783</v>
      </c>
      <c r="C101" s="83" t="s">
        <v>784</v>
      </c>
      <c r="D101" s="85" t="s">
        <v>785</v>
      </c>
      <c r="E101" s="85" t="s">
        <v>786</v>
      </c>
      <c r="F101" s="86" t="s">
        <v>461</v>
      </c>
      <c r="G101" s="86" t="s">
        <v>778</v>
      </c>
      <c r="H101" s="86">
        <v>1</v>
      </c>
      <c r="I101" s="88" t="str">
        <f>IF(COUNTIF(J101:AW101,"&lt;&gt;")=0,"",SUMPRODUCT(((Recommendations[ImplStatus]="Implemented")+(Recommendations[ImplStatus]="Compensated"))*ISNUMBER(MATCH(Recommendations[Id],J101:AW101,0)))/COUNTIF(J101:AW101,"&lt;&gt;"))</f>
        <v/>
      </c>
      <c r="J101" s="90"/>
      <c r="K101" s="90"/>
      <c r="L101" s="90"/>
      <c r="M101" s="90"/>
      <c r="N101" s="90"/>
      <c r="O101" s="90"/>
      <c r="P101" s="90"/>
      <c r="Q101" s="90"/>
      <c r="R101" s="90"/>
      <c r="S101" s="90"/>
      <c r="T101" s="90"/>
      <c r="U101" s="90"/>
      <c r="V101" s="90"/>
      <c r="W101" s="90"/>
      <c r="X101" s="90"/>
      <c r="Y101" s="90"/>
      <c r="Z101" s="90"/>
      <c r="AA101" s="90"/>
      <c r="AB101" s="90"/>
      <c r="AC101" s="90"/>
      <c r="AD101" s="90"/>
      <c r="AE101" s="90"/>
      <c r="AF101" s="90"/>
      <c r="AG101" s="90"/>
      <c r="AH101" s="90"/>
      <c r="AI101" s="90"/>
      <c r="AJ101" s="90"/>
      <c r="AK101" s="90"/>
      <c r="AL101" s="90"/>
      <c r="AM101" s="90"/>
      <c r="AN101" s="90"/>
      <c r="AO101" s="90"/>
      <c r="AP101" s="90"/>
      <c r="AQ101" s="90"/>
      <c r="AR101" s="90"/>
      <c r="AS101" s="90"/>
      <c r="AT101" s="90"/>
      <c r="AU101" s="90"/>
      <c r="AV101" s="90"/>
      <c r="AW101" s="101"/>
    </row>
    <row r="102" spans="1:49" ht="60" customHeight="1" x14ac:dyDescent="0.35">
      <c r="A102" s="98" t="s">
        <v>768</v>
      </c>
      <c r="B102" s="81" t="s">
        <v>787</v>
      </c>
      <c r="C102" s="83" t="s">
        <v>788</v>
      </c>
      <c r="D102" s="85" t="s">
        <v>789</v>
      </c>
      <c r="E102" s="85" t="s">
        <v>790</v>
      </c>
      <c r="F102" s="86" t="s">
        <v>461</v>
      </c>
      <c r="G102" s="86" t="s">
        <v>778</v>
      </c>
      <c r="H102" s="86">
        <v>2</v>
      </c>
      <c r="I102" s="88" t="str">
        <f>IF(COUNTIF(J102:AW102,"&lt;&gt;")=0,"",SUMPRODUCT(((Recommendations[ImplStatus]="Implemented")+(Recommendations[ImplStatus]="Compensated"))*ISNUMBER(MATCH(Recommendations[Id],J102:AW102,0)))/COUNTIF(J102:AW102,"&lt;&gt;"))</f>
        <v/>
      </c>
      <c r="J102" s="90"/>
      <c r="K102" s="90"/>
      <c r="L102" s="90"/>
      <c r="M102" s="90"/>
      <c r="N102" s="90"/>
      <c r="O102" s="90"/>
      <c r="P102" s="90"/>
      <c r="Q102" s="90"/>
      <c r="R102" s="90"/>
      <c r="S102" s="90"/>
      <c r="T102" s="90"/>
      <c r="U102" s="90"/>
      <c r="V102" s="90"/>
      <c r="W102" s="90"/>
      <c r="X102" s="90"/>
      <c r="Y102" s="90"/>
      <c r="Z102" s="90"/>
      <c r="AA102" s="90"/>
      <c r="AB102" s="90"/>
      <c r="AC102" s="90"/>
      <c r="AD102" s="90"/>
      <c r="AE102" s="90"/>
      <c r="AF102" s="90"/>
      <c r="AG102" s="90"/>
      <c r="AH102" s="90"/>
      <c r="AI102" s="90"/>
      <c r="AJ102" s="90"/>
      <c r="AK102" s="90"/>
      <c r="AL102" s="90"/>
      <c r="AM102" s="90"/>
      <c r="AN102" s="90"/>
      <c r="AO102" s="90"/>
      <c r="AP102" s="90"/>
      <c r="AQ102" s="90"/>
      <c r="AR102" s="90"/>
      <c r="AS102" s="90"/>
      <c r="AT102" s="90"/>
      <c r="AU102" s="90"/>
      <c r="AV102" s="90"/>
      <c r="AW102" s="101"/>
    </row>
    <row r="103" spans="1:49" ht="60" customHeight="1" outlineLevel="1" x14ac:dyDescent="0.35">
      <c r="A103" s="97" t="s">
        <v>791</v>
      </c>
      <c r="B103" s="80">
        <v>12</v>
      </c>
      <c r="C103" s="82" t="s">
        <v>25</v>
      </c>
      <c r="D103" s="84" t="s">
        <v>792</v>
      </c>
      <c r="E103" s="84" t="s">
        <v>25</v>
      </c>
      <c r="F103" s="80" t="s">
        <v>25</v>
      </c>
      <c r="G103" s="80" t="s">
        <v>25</v>
      </c>
      <c r="H103" s="80"/>
      <c r="I103" s="87" t="str">
        <f>IF(COUNTIF(J103:AW103,"&lt;&gt;")=0,"",SUMPRODUCT(((Recommendations[ImplStatus]="Implemented")+(Recommendations[ImplStatus]="Compensated"))*ISNUMBER(MATCH(Recommendations[Id],J103:AW103,0)))/COUNTIF(J103:AW103,"&lt;&gt;"))</f>
        <v/>
      </c>
      <c r="J103" s="89"/>
      <c r="K103" s="89"/>
      <c r="L103" s="89"/>
      <c r="M103" s="89"/>
      <c r="N103" s="89"/>
      <c r="O103" s="89"/>
      <c r="P103" s="89"/>
      <c r="Q103" s="89"/>
      <c r="R103" s="89"/>
      <c r="S103" s="89"/>
      <c r="T103" s="89"/>
      <c r="U103" s="89"/>
      <c r="V103" s="89"/>
      <c r="W103" s="89"/>
      <c r="X103" s="89"/>
      <c r="Y103" s="89"/>
      <c r="Z103" s="89"/>
      <c r="AA103" s="89"/>
      <c r="AB103" s="89"/>
      <c r="AC103" s="89"/>
      <c r="AD103" s="89"/>
      <c r="AE103" s="89"/>
      <c r="AF103" s="89"/>
      <c r="AG103" s="89"/>
      <c r="AH103" s="89"/>
      <c r="AI103" s="89"/>
      <c r="AJ103" s="89"/>
      <c r="AK103" s="89"/>
      <c r="AL103" s="89"/>
      <c r="AM103" s="89"/>
      <c r="AN103" s="89"/>
      <c r="AO103" s="89"/>
      <c r="AP103" s="89"/>
      <c r="AQ103" s="89"/>
      <c r="AR103" s="89"/>
      <c r="AS103" s="89"/>
      <c r="AT103" s="89"/>
      <c r="AU103" s="89"/>
      <c r="AV103" s="89"/>
      <c r="AW103" s="100"/>
    </row>
    <row r="104" spans="1:49" ht="60" customHeight="1" x14ac:dyDescent="0.35">
      <c r="A104" s="98" t="s">
        <v>791</v>
      </c>
      <c r="B104" s="81" t="s">
        <v>793</v>
      </c>
      <c r="C104" s="83" t="s">
        <v>794</v>
      </c>
      <c r="D104" s="85" t="s">
        <v>795</v>
      </c>
      <c r="E104" s="85" t="s">
        <v>796</v>
      </c>
      <c r="F104" s="86" t="s">
        <v>675</v>
      </c>
      <c r="G104" s="86" t="s">
        <v>446</v>
      </c>
      <c r="H104" s="86">
        <v>1</v>
      </c>
      <c r="I104" s="88">
        <f>IF(COUNTIF(J104:AW104,"&lt;&gt;")=0,"",SUMPRODUCT(((Recommendations[ImplStatus]="Implemented")+(Recommendations[ImplStatus]="Compensated"))*ISNUMBER(MATCH(Recommendations[Id],J104:AW104,0)))/COUNTIF(J104:AW104,"&lt;&gt;"))</f>
        <v>0</v>
      </c>
      <c r="J104" s="90" t="s">
        <v>18</v>
      </c>
      <c r="K104" s="90"/>
      <c r="L104" s="90"/>
      <c r="M104" s="90"/>
      <c r="N104" s="90"/>
      <c r="O104" s="90"/>
      <c r="P104" s="90"/>
      <c r="Q104" s="90"/>
      <c r="R104" s="90"/>
      <c r="S104" s="90"/>
      <c r="T104" s="90"/>
      <c r="U104" s="90"/>
      <c r="V104" s="90"/>
      <c r="W104" s="90"/>
      <c r="X104" s="90"/>
      <c r="Y104" s="90"/>
      <c r="Z104" s="90"/>
      <c r="AA104" s="90"/>
      <c r="AB104" s="90"/>
      <c r="AC104" s="90"/>
      <c r="AD104" s="90"/>
      <c r="AE104" s="90"/>
      <c r="AF104" s="90"/>
      <c r="AG104" s="90"/>
      <c r="AH104" s="90"/>
      <c r="AI104" s="90"/>
      <c r="AJ104" s="90"/>
      <c r="AK104" s="90"/>
      <c r="AL104" s="90"/>
      <c r="AM104" s="90"/>
      <c r="AN104" s="90"/>
      <c r="AO104" s="90"/>
      <c r="AP104" s="90"/>
      <c r="AQ104" s="90"/>
      <c r="AR104" s="90"/>
      <c r="AS104" s="90"/>
      <c r="AT104" s="90"/>
      <c r="AU104" s="90"/>
      <c r="AV104" s="90"/>
      <c r="AW104" s="101"/>
    </row>
    <row r="105" spans="1:49" ht="60" customHeight="1" x14ac:dyDescent="0.35">
      <c r="A105" s="98" t="s">
        <v>791</v>
      </c>
      <c r="B105" s="81" t="s">
        <v>797</v>
      </c>
      <c r="C105" s="83" t="s">
        <v>798</v>
      </c>
      <c r="D105" s="85" t="s">
        <v>799</v>
      </c>
      <c r="E105" s="85" t="s">
        <v>800</v>
      </c>
      <c r="F105" s="86" t="s">
        <v>675</v>
      </c>
      <c r="G105" s="86" t="s">
        <v>446</v>
      </c>
      <c r="H105" s="86">
        <v>2</v>
      </c>
      <c r="I105" s="88" t="str">
        <f>IF(COUNTIF(J105:AW105,"&lt;&gt;")=0,"",SUMPRODUCT(((Recommendations[ImplStatus]="Implemented")+(Recommendations[ImplStatus]="Compensated"))*ISNUMBER(MATCH(Recommendations[Id],J105:AW105,0)))/COUNTIF(J105:AW105,"&lt;&gt;"))</f>
        <v/>
      </c>
      <c r="J105" s="90"/>
      <c r="K105" s="90"/>
      <c r="L105" s="90"/>
      <c r="M105" s="90"/>
      <c r="N105" s="90"/>
      <c r="O105" s="90"/>
      <c r="P105" s="90"/>
      <c r="Q105" s="90"/>
      <c r="R105" s="90"/>
      <c r="S105" s="90"/>
      <c r="T105" s="90"/>
      <c r="U105" s="90"/>
      <c r="V105" s="90"/>
      <c r="W105" s="90"/>
      <c r="X105" s="90"/>
      <c r="Y105" s="90"/>
      <c r="Z105" s="90"/>
      <c r="AA105" s="90"/>
      <c r="AB105" s="90"/>
      <c r="AC105" s="90"/>
      <c r="AD105" s="90"/>
      <c r="AE105" s="90"/>
      <c r="AF105" s="90"/>
      <c r="AG105" s="90"/>
      <c r="AH105" s="90"/>
      <c r="AI105" s="90"/>
      <c r="AJ105" s="90"/>
      <c r="AK105" s="90"/>
      <c r="AL105" s="90"/>
      <c r="AM105" s="90"/>
      <c r="AN105" s="90"/>
      <c r="AO105" s="90"/>
      <c r="AP105" s="90"/>
      <c r="AQ105" s="90"/>
      <c r="AR105" s="90"/>
      <c r="AS105" s="90"/>
      <c r="AT105" s="90"/>
      <c r="AU105" s="90"/>
      <c r="AV105" s="90"/>
      <c r="AW105" s="101"/>
    </row>
    <row r="106" spans="1:49" ht="60" customHeight="1" x14ac:dyDescent="0.35">
      <c r="A106" s="98" t="s">
        <v>791</v>
      </c>
      <c r="B106" s="81" t="s">
        <v>801</v>
      </c>
      <c r="C106" s="83" t="s">
        <v>802</v>
      </c>
      <c r="D106" s="85" t="s">
        <v>803</v>
      </c>
      <c r="E106" s="85" t="s">
        <v>804</v>
      </c>
      <c r="F106" s="86" t="s">
        <v>675</v>
      </c>
      <c r="G106" s="86" t="s">
        <v>446</v>
      </c>
      <c r="H106" s="86">
        <v>2</v>
      </c>
      <c r="I106" s="88">
        <f>IF(COUNTIF(J106:AW106,"&lt;&gt;")=0,"",SUMPRODUCT(((Recommendations[ImplStatus]="Implemented")+(Recommendations[ImplStatus]="Compensated"))*ISNUMBER(MATCH(Recommendations[Id],J106:AW106,0)))/COUNTIF(J106:AW106,"&lt;&gt;"))</f>
        <v>0</v>
      </c>
      <c r="J106" s="90" t="s">
        <v>100</v>
      </c>
      <c r="K106" s="90"/>
      <c r="L106" s="90"/>
      <c r="M106" s="90"/>
      <c r="N106" s="90"/>
      <c r="O106" s="90"/>
      <c r="P106" s="90"/>
      <c r="Q106" s="90"/>
      <c r="R106" s="90"/>
      <c r="S106" s="90"/>
      <c r="T106" s="90"/>
      <c r="U106" s="90"/>
      <c r="V106" s="90"/>
      <c r="W106" s="90"/>
      <c r="X106" s="90"/>
      <c r="Y106" s="90"/>
      <c r="Z106" s="90"/>
      <c r="AA106" s="90"/>
      <c r="AB106" s="90"/>
      <c r="AC106" s="90"/>
      <c r="AD106" s="90"/>
      <c r="AE106" s="90"/>
      <c r="AF106" s="90"/>
      <c r="AG106" s="90"/>
      <c r="AH106" s="90"/>
      <c r="AI106" s="90"/>
      <c r="AJ106" s="90"/>
      <c r="AK106" s="90"/>
      <c r="AL106" s="90"/>
      <c r="AM106" s="90"/>
      <c r="AN106" s="90"/>
      <c r="AO106" s="90"/>
      <c r="AP106" s="90"/>
      <c r="AQ106" s="90"/>
      <c r="AR106" s="90"/>
      <c r="AS106" s="90"/>
      <c r="AT106" s="90"/>
      <c r="AU106" s="90"/>
      <c r="AV106" s="90"/>
      <c r="AW106" s="101"/>
    </row>
    <row r="107" spans="1:49" ht="60" customHeight="1" x14ac:dyDescent="0.35">
      <c r="A107" s="98" t="s">
        <v>791</v>
      </c>
      <c r="B107" s="81" t="s">
        <v>805</v>
      </c>
      <c r="C107" s="83" t="s">
        <v>806</v>
      </c>
      <c r="D107" s="85" t="s">
        <v>807</v>
      </c>
      <c r="E107" s="85" t="s">
        <v>808</v>
      </c>
      <c r="F107" s="86" t="s">
        <v>521</v>
      </c>
      <c r="G107" s="86" t="s">
        <v>462</v>
      </c>
      <c r="H107" s="86">
        <v>2</v>
      </c>
      <c r="I107" s="88" t="str">
        <f>IF(COUNTIF(J107:AW107,"&lt;&gt;")=0,"",SUMPRODUCT(((Recommendations[ImplStatus]="Implemented")+(Recommendations[ImplStatus]="Compensated"))*ISNUMBER(MATCH(Recommendations[Id],J107:AW107,0)))/COUNTIF(J107:AW107,"&lt;&gt;"))</f>
        <v/>
      </c>
      <c r="J107" s="90"/>
      <c r="K107" s="90"/>
      <c r="L107" s="90"/>
      <c r="M107" s="90"/>
      <c r="N107" s="90"/>
      <c r="O107" s="90"/>
      <c r="P107" s="90"/>
      <c r="Q107" s="90"/>
      <c r="R107" s="90"/>
      <c r="S107" s="90"/>
      <c r="T107" s="90"/>
      <c r="U107" s="90"/>
      <c r="V107" s="90"/>
      <c r="W107" s="90"/>
      <c r="X107" s="90"/>
      <c r="Y107" s="90"/>
      <c r="Z107" s="90"/>
      <c r="AA107" s="90"/>
      <c r="AB107" s="90"/>
      <c r="AC107" s="90"/>
      <c r="AD107" s="90"/>
      <c r="AE107" s="90"/>
      <c r="AF107" s="90"/>
      <c r="AG107" s="90"/>
      <c r="AH107" s="90"/>
      <c r="AI107" s="90"/>
      <c r="AJ107" s="90"/>
      <c r="AK107" s="90"/>
      <c r="AL107" s="90"/>
      <c r="AM107" s="90"/>
      <c r="AN107" s="90"/>
      <c r="AO107" s="90"/>
      <c r="AP107" s="90"/>
      <c r="AQ107" s="90"/>
      <c r="AR107" s="90"/>
      <c r="AS107" s="90"/>
      <c r="AT107" s="90"/>
      <c r="AU107" s="90"/>
      <c r="AV107" s="90"/>
      <c r="AW107" s="101"/>
    </row>
    <row r="108" spans="1:49" ht="60" customHeight="1" x14ac:dyDescent="0.35">
      <c r="A108" s="98" t="s">
        <v>791</v>
      </c>
      <c r="B108" s="81" t="s">
        <v>809</v>
      </c>
      <c r="C108" s="83" t="s">
        <v>810</v>
      </c>
      <c r="D108" s="85" t="s">
        <v>811</v>
      </c>
      <c r="E108" s="85" t="s">
        <v>812</v>
      </c>
      <c r="F108" s="86" t="s">
        <v>675</v>
      </c>
      <c r="G108" s="86" t="s">
        <v>446</v>
      </c>
      <c r="H108" s="86">
        <v>2</v>
      </c>
      <c r="I108" s="88" t="str">
        <f>IF(COUNTIF(J108:AW108,"&lt;&gt;")=0,"",SUMPRODUCT(((Recommendations[ImplStatus]="Implemented")+(Recommendations[ImplStatus]="Compensated"))*ISNUMBER(MATCH(Recommendations[Id],J108:AW108,0)))/COUNTIF(J108:AW108,"&lt;&gt;"))</f>
        <v/>
      </c>
      <c r="J108" s="90"/>
      <c r="K108" s="90"/>
      <c r="L108" s="90"/>
      <c r="M108" s="90"/>
      <c r="N108" s="90"/>
      <c r="O108" s="90"/>
      <c r="P108" s="90"/>
      <c r="Q108" s="90"/>
      <c r="R108" s="90"/>
      <c r="S108" s="90"/>
      <c r="T108" s="90"/>
      <c r="U108" s="90"/>
      <c r="V108" s="90"/>
      <c r="W108" s="90"/>
      <c r="X108" s="90"/>
      <c r="Y108" s="90"/>
      <c r="Z108" s="90"/>
      <c r="AA108" s="90"/>
      <c r="AB108" s="90"/>
      <c r="AC108" s="90"/>
      <c r="AD108" s="90"/>
      <c r="AE108" s="90"/>
      <c r="AF108" s="90"/>
      <c r="AG108" s="90"/>
      <c r="AH108" s="90"/>
      <c r="AI108" s="90"/>
      <c r="AJ108" s="90"/>
      <c r="AK108" s="90"/>
      <c r="AL108" s="90"/>
      <c r="AM108" s="90"/>
      <c r="AN108" s="90"/>
      <c r="AO108" s="90"/>
      <c r="AP108" s="90"/>
      <c r="AQ108" s="90"/>
      <c r="AR108" s="90"/>
      <c r="AS108" s="90"/>
      <c r="AT108" s="90"/>
      <c r="AU108" s="90"/>
      <c r="AV108" s="90"/>
      <c r="AW108" s="101"/>
    </row>
    <row r="109" spans="1:49" ht="60" customHeight="1" x14ac:dyDescent="0.35">
      <c r="A109" s="98" t="s">
        <v>791</v>
      </c>
      <c r="B109" s="81" t="s">
        <v>813</v>
      </c>
      <c r="C109" s="83" t="s">
        <v>814</v>
      </c>
      <c r="D109" s="85" t="s">
        <v>815</v>
      </c>
      <c r="E109" s="85" t="s">
        <v>816</v>
      </c>
      <c r="F109" s="86" t="s">
        <v>675</v>
      </c>
      <c r="G109" s="86" t="s">
        <v>446</v>
      </c>
      <c r="H109" s="86">
        <v>2</v>
      </c>
      <c r="I109" s="88" t="str">
        <f>IF(COUNTIF(J109:AW109,"&lt;&gt;")=0,"",SUMPRODUCT(((Recommendations[ImplStatus]="Implemented")+(Recommendations[ImplStatus]="Compensated"))*ISNUMBER(MATCH(Recommendations[Id],J109:AW109,0)))/COUNTIF(J109:AW109,"&lt;&gt;"))</f>
        <v/>
      </c>
      <c r="J109" s="90"/>
      <c r="K109" s="90"/>
      <c r="L109" s="90"/>
      <c r="M109" s="90"/>
      <c r="N109" s="90"/>
      <c r="O109" s="90"/>
      <c r="P109" s="90"/>
      <c r="Q109" s="90"/>
      <c r="R109" s="90"/>
      <c r="S109" s="90"/>
      <c r="T109" s="90"/>
      <c r="U109" s="90"/>
      <c r="V109" s="90"/>
      <c r="W109" s="90"/>
      <c r="X109" s="90"/>
      <c r="Y109" s="90"/>
      <c r="Z109" s="90"/>
      <c r="AA109" s="90"/>
      <c r="AB109" s="90"/>
      <c r="AC109" s="90"/>
      <c r="AD109" s="90"/>
      <c r="AE109" s="90"/>
      <c r="AF109" s="90"/>
      <c r="AG109" s="90"/>
      <c r="AH109" s="90"/>
      <c r="AI109" s="90"/>
      <c r="AJ109" s="90"/>
      <c r="AK109" s="90"/>
      <c r="AL109" s="90"/>
      <c r="AM109" s="90"/>
      <c r="AN109" s="90"/>
      <c r="AO109" s="90"/>
      <c r="AP109" s="90"/>
      <c r="AQ109" s="90"/>
      <c r="AR109" s="90"/>
      <c r="AS109" s="90"/>
      <c r="AT109" s="90"/>
      <c r="AU109" s="90"/>
      <c r="AV109" s="90"/>
      <c r="AW109" s="101"/>
    </row>
    <row r="110" spans="1:49" ht="60" customHeight="1" x14ac:dyDescent="0.35">
      <c r="A110" s="98" t="s">
        <v>791</v>
      </c>
      <c r="B110" s="81" t="s">
        <v>817</v>
      </c>
      <c r="C110" s="83" t="s">
        <v>818</v>
      </c>
      <c r="D110" s="85" t="s">
        <v>819</v>
      </c>
      <c r="E110" s="85" t="s">
        <v>820</v>
      </c>
      <c r="F110" s="86" t="s">
        <v>405</v>
      </c>
      <c r="G110" s="86" t="s">
        <v>446</v>
      </c>
      <c r="H110" s="86">
        <v>2</v>
      </c>
      <c r="I110" s="88" t="str">
        <f>IF(COUNTIF(J110:AW110,"&lt;&gt;")=0,"",SUMPRODUCT(((Recommendations[ImplStatus]="Implemented")+(Recommendations[ImplStatus]="Compensated"))*ISNUMBER(MATCH(Recommendations[Id],J110:AW110,0)))/COUNTIF(J110:AW110,"&lt;&gt;"))</f>
        <v/>
      </c>
      <c r="J110" s="90"/>
      <c r="K110" s="90"/>
      <c r="L110" s="90"/>
      <c r="M110" s="90"/>
      <c r="N110" s="90"/>
      <c r="O110" s="90"/>
      <c r="P110" s="90"/>
      <c r="Q110" s="90"/>
      <c r="R110" s="90"/>
      <c r="S110" s="90"/>
      <c r="T110" s="90"/>
      <c r="U110" s="90"/>
      <c r="V110" s="90"/>
      <c r="W110" s="90"/>
      <c r="X110" s="90"/>
      <c r="Y110" s="90"/>
      <c r="Z110" s="90"/>
      <c r="AA110" s="90"/>
      <c r="AB110" s="90"/>
      <c r="AC110" s="90"/>
      <c r="AD110" s="90"/>
      <c r="AE110" s="90"/>
      <c r="AF110" s="90"/>
      <c r="AG110" s="90"/>
      <c r="AH110" s="90"/>
      <c r="AI110" s="90"/>
      <c r="AJ110" s="90"/>
      <c r="AK110" s="90"/>
      <c r="AL110" s="90"/>
      <c r="AM110" s="90"/>
      <c r="AN110" s="90"/>
      <c r="AO110" s="90"/>
      <c r="AP110" s="90"/>
      <c r="AQ110" s="90"/>
      <c r="AR110" s="90"/>
      <c r="AS110" s="90"/>
      <c r="AT110" s="90"/>
      <c r="AU110" s="90"/>
      <c r="AV110" s="90"/>
      <c r="AW110" s="101"/>
    </row>
    <row r="111" spans="1:49" ht="60" customHeight="1" x14ac:dyDescent="0.35">
      <c r="A111" s="98" t="s">
        <v>791</v>
      </c>
      <c r="B111" s="81" t="s">
        <v>821</v>
      </c>
      <c r="C111" s="83" t="s">
        <v>822</v>
      </c>
      <c r="D111" s="85" t="s">
        <v>823</v>
      </c>
      <c r="E111" s="85" t="s">
        <v>824</v>
      </c>
      <c r="F111" s="86" t="s">
        <v>405</v>
      </c>
      <c r="G111" s="86" t="s">
        <v>446</v>
      </c>
      <c r="H111" s="86">
        <v>3</v>
      </c>
      <c r="I111" s="88" t="str">
        <f>IF(COUNTIF(J111:AW111,"&lt;&gt;")=0,"",SUMPRODUCT(((Recommendations[ImplStatus]="Implemented")+(Recommendations[ImplStatus]="Compensated"))*ISNUMBER(MATCH(Recommendations[Id],J111:AW111,0)))/COUNTIF(J111:AW111,"&lt;&gt;"))</f>
        <v/>
      </c>
      <c r="J111" s="90"/>
      <c r="K111" s="90"/>
      <c r="L111" s="90"/>
      <c r="M111" s="90"/>
      <c r="N111" s="90"/>
      <c r="O111" s="90"/>
      <c r="P111" s="90"/>
      <c r="Q111" s="90"/>
      <c r="R111" s="90"/>
      <c r="S111" s="90"/>
      <c r="T111" s="90"/>
      <c r="U111" s="90"/>
      <c r="V111" s="90"/>
      <c r="W111" s="90"/>
      <c r="X111" s="90"/>
      <c r="Y111" s="90"/>
      <c r="Z111" s="90"/>
      <c r="AA111" s="90"/>
      <c r="AB111" s="90"/>
      <c r="AC111" s="90"/>
      <c r="AD111" s="90"/>
      <c r="AE111" s="90"/>
      <c r="AF111" s="90"/>
      <c r="AG111" s="90"/>
      <c r="AH111" s="90"/>
      <c r="AI111" s="90"/>
      <c r="AJ111" s="90"/>
      <c r="AK111" s="90"/>
      <c r="AL111" s="90"/>
      <c r="AM111" s="90"/>
      <c r="AN111" s="90"/>
      <c r="AO111" s="90"/>
      <c r="AP111" s="90"/>
      <c r="AQ111" s="90"/>
      <c r="AR111" s="90"/>
      <c r="AS111" s="90"/>
      <c r="AT111" s="90"/>
      <c r="AU111" s="90"/>
      <c r="AV111" s="90"/>
      <c r="AW111" s="101"/>
    </row>
    <row r="112" spans="1:49" ht="60" customHeight="1" outlineLevel="1" x14ac:dyDescent="0.35">
      <c r="A112" s="97" t="s">
        <v>825</v>
      </c>
      <c r="B112" s="80">
        <v>13</v>
      </c>
      <c r="C112" s="82" t="s">
        <v>25</v>
      </c>
      <c r="D112" s="84" t="s">
        <v>826</v>
      </c>
      <c r="E112" s="84" t="s">
        <v>25</v>
      </c>
      <c r="F112" s="80" t="s">
        <v>25</v>
      </c>
      <c r="G112" s="80" t="s">
        <v>25</v>
      </c>
      <c r="H112" s="80"/>
      <c r="I112" s="87" t="str">
        <f>IF(COUNTIF(J112:AW112,"&lt;&gt;")=0,"",SUMPRODUCT(((Recommendations[ImplStatus]="Implemented")+(Recommendations[ImplStatus]="Compensated"))*ISNUMBER(MATCH(Recommendations[Id],J112:AW112,0)))/COUNTIF(J112:AW112,"&lt;&gt;"))</f>
        <v/>
      </c>
      <c r="J112" s="89"/>
      <c r="K112" s="89"/>
      <c r="L112" s="89"/>
      <c r="M112" s="89"/>
      <c r="N112" s="89"/>
      <c r="O112" s="89"/>
      <c r="P112" s="89"/>
      <c r="Q112" s="89"/>
      <c r="R112" s="89"/>
      <c r="S112" s="89"/>
      <c r="T112" s="89"/>
      <c r="U112" s="89"/>
      <c r="V112" s="89"/>
      <c r="W112" s="89"/>
      <c r="X112" s="89"/>
      <c r="Y112" s="89"/>
      <c r="Z112" s="89"/>
      <c r="AA112" s="89"/>
      <c r="AB112" s="89"/>
      <c r="AC112" s="89"/>
      <c r="AD112" s="89"/>
      <c r="AE112" s="89"/>
      <c r="AF112" s="89"/>
      <c r="AG112" s="89"/>
      <c r="AH112" s="89"/>
      <c r="AI112" s="89"/>
      <c r="AJ112" s="89"/>
      <c r="AK112" s="89"/>
      <c r="AL112" s="89"/>
      <c r="AM112" s="89"/>
      <c r="AN112" s="89"/>
      <c r="AO112" s="89"/>
      <c r="AP112" s="89"/>
      <c r="AQ112" s="89"/>
      <c r="AR112" s="89"/>
      <c r="AS112" s="89"/>
      <c r="AT112" s="89"/>
      <c r="AU112" s="89"/>
      <c r="AV112" s="89"/>
      <c r="AW112" s="100"/>
    </row>
    <row r="113" spans="1:49" ht="60" customHeight="1" x14ac:dyDescent="0.35">
      <c r="A113" s="98" t="s">
        <v>825</v>
      </c>
      <c r="B113" s="81" t="s">
        <v>827</v>
      </c>
      <c r="C113" s="83" t="s">
        <v>828</v>
      </c>
      <c r="D113" s="85" t="s">
        <v>829</v>
      </c>
      <c r="E113" s="85" t="s">
        <v>830</v>
      </c>
      <c r="F113" s="86" t="s">
        <v>675</v>
      </c>
      <c r="G113" s="86" t="s">
        <v>414</v>
      </c>
      <c r="H113" s="86">
        <v>2</v>
      </c>
      <c r="I113" s="88" t="str">
        <f>IF(COUNTIF(J113:AW113,"&lt;&gt;")=0,"",SUMPRODUCT(((Recommendations[ImplStatus]="Implemented")+(Recommendations[ImplStatus]="Compensated"))*ISNUMBER(MATCH(Recommendations[Id],J113:AW113,0)))/COUNTIF(J113:AW113,"&lt;&gt;"))</f>
        <v/>
      </c>
      <c r="J113" s="90"/>
      <c r="K113" s="90"/>
      <c r="L113" s="90"/>
      <c r="M113" s="90"/>
      <c r="N113" s="90"/>
      <c r="O113" s="90"/>
      <c r="P113" s="90"/>
      <c r="Q113" s="90"/>
      <c r="R113" s="90"/>
      <c r="S113" s="90"/>
      <c r="T113" s="90"/>
      <c r="U113" s="90"/>
      <c r="V113" s="90"/>
      <c r="W113" s="90"/>
      <c r="X113" s="90"/>
      <c r="Y113" s="90"/>
      <c r="Z113" s="90"/>
      <c r="AA113" s="90"/>
      <c r="AB113" s="90"/>
      <c r="AC113" s="90"/>
      <c r="AD113" s="90"/>
      <c r="AE113" s="90"/>
      <c r="AF113" s="90"/>
      <c r="AG113" s="90"/>
      <c r="AH113" s="90"/>
      <c r="AI113" s="90"/>
      <c r="AJ113" s="90"/>
      <c r="AK113" s="90"/>
      <c r="AL113" s="90"/>
      <c r="AM113" s="90"/>
      <c r="AN113" s="90"/>
      <c r="AO113" s="90"/>
      <c r="AP113" s="90"/>
      <c r="AQ113" s="90"/>
      <c r="AR113" s="90"/>
      <c r="AS113" s="90"/>
      <c r="AT113" s="90"/>
      <c r="AU113" s="90"/>
      <c r="AV113" s="90"/>
      <c r="AW113" s="101"/>
    </row>
    <row r="114" spans="1:49" ht="60" customHeight="1" x14ac:dyDescent="0.35">
      <c r="A114" s="98" t="s">
        <v>825</v>
      </c>
      <c r="B114" s="81" t="s">
        <v>831</v>
      </c>
      <c r="C114" s="83" t="s">
        <v>832</v>
      </c>
      <c r="D114" s="85" t="s">
        <v>833</v>
      </c>
      <c r="E114" s="85" t="s">
        <v>834</v>
      </c>
      <c r="F114" s="86" t="s">
        <v>405</v>
      </c>
      <c r="G114" s="86" t="s">
        <v>414</v>
      </c>
      <c r="H114" s="86">
        <v>2</v>
      </c>
      <c r="I114" s="88" t="str">
        <f>IF(COUNTIF(J114:AW114,"&lt;&gt;")=0,"",SUMPRODUCT(((Recommendations[ImplStatus]="Implemented")+(Recommendations[ImplStatus]="Compensated"))*ISNUMBER(MATCH(Recommendations[Id],J114:AW114,0)))/COUNTIF(J114:AW114,"&lt;&gt;"))</f>
        <v/>
      </c>
      <c r="J114" s="90"/>
      <c r="K114" s="90"/>
      <c r="L114" s="90"/>
      <c r="M114" s="90"/>
      <c r="N114" s="90"/>
      <c r="O114" s="90"/>
      <c r="P114" s="90"/>
      <c r="Q114" s="90"/>
      <c r="R114" s="90"/>
      <c r="S114" s="90"/>
      <c r="T114" s="90"/>
      <c r="U114" s="90"/>
      <c r="V114" s="90"/>
      <c r="W114" s="90"/>
      <c r="X114" s="90"/>
      <c r="Y114" s="90"/>
      <c r="Z114" s="90"/>
      <c r="AA114" s="90"/>
      <c r="AB114" s="90"/>
      <c r="AC114" s="90"/>
      <c r="AD114" s="90"/>
      <c r="AE114" s="90"/>
      <c r="AF114" s="90"/>
      <c r="AG114" s="90"/>
      <c r="AH114" s="90"/>
      <c r="AI114" s="90"/>
      <c r="AJ114" s="90"/>
      <c r="AK114" s="90"/>
      <c r="AL114" s="90"/>
      <c r="AM114" s="90"/>
      <c r="AN114" s="90"/>
      <c r="AO114" s="90"/>
      <c r="AP114" s="90"/>
      <c r="AQ114" s="90"/>
      <c r="AR114" s="90"/>
      <c r="AS114" s="90"/>
      <c r="AT114" s="90"/>
      <c r="AU114" s="90"/>
      <c r="AV114" s="90"/>
      <c r="AW114" s="101"/>
    </row>
    <row r="115" spans="1:49" ht="60" customHeight="1" x14ac:dyDescent="0.35">
      <c r="A115" s="98" t="s">
        <v>825</v>
      </c>
      <c r="B115" s="81" t="s">
        <v>835</v>
      </c>
      <c r="C115" s="83" t="s">
        <v>836</v>
      </c>
      <c r="D115" s="85" t="s">
        <v>837</v>
      </c>
      <c r="E115" s="85" t="s">
        <v>838</v>
      </c>
      <c r="F115" s="86" t="s">
        <v>675</v>
      </c>
      <c r="G115" s="86" t="s">
        <v>414</v>
      </c>
      <c r="H115" s="86">
        <v>2</v>
      </c>
      <c r="I115" s="88" t="str">
        <f>IF(COUNTIF(J115:AW115,"&lt;&gt;")=0,"",SUMPRODUCT(((Recommendations[ImplStatus]="Implemented")+(Recommendations[ImplStatus]="Compensated"))*ISNUMBER(MATCH(Recommendations[Id],J115:AW115,0)))/COUNTIF(J115:AW115,"&lt;&gt;"))</f>
        <v/>
      </c>
      <c r="J115" s="90"/>
      <c r="K115" s="90"/>
      <c r="L115" s="90"/>
      <c r="M115" s="90"/>
      <c r="N115" s="90"/>
      <c r="O115" s="90"/>
      <c r="P115" s="90"/>
      <c r="Q115" s="90"/>
      <c r="R115" s="90"/>
      <c r="S115" s="90"/>
      <c r="T115" s="90"/>
      <c r="U115" s="90"/>
      <c r="V115" s="90"/>
      <c r="W115" s="90"/>
      <c r="X115" s="90"/>
      <c r="Y115" s="90"/>
      <c r="Z115" s="90"/>
      <c r="AA115" s="90"/>
      <c r="AB115" s="90"/>
      <c r="AC115" s="90"/>
      <c r="AD115" s="90"/>
      <c r="AE115" s="90"/>
      <c r="AF115" s="90"/>
      <c r="AG115" s="90"/>
      <c r="AH115" s="90"/>
      <c r="AI115" s="90"/>
      <c r="AJ115" s="90"/>
      <c r="AK115" s="90"/>
      <c r="AL115" s="90"/>
      <c r="AM115" s="90"/>
      <c r="AN115" s="90"/>
      <c r="AO115" s="90"/>
      <c r="AP115" s="90"/>
      <c r="AQ115" s="90"/>
      <c r="AR115" s="90"/>
      <c r="AS115" s="90"/>
      <c r="AT115" s="90"/>
      <c r="AU115" s="90"/>
      <c r="AV115" s="90"/>
      <c r="AW115" s="101"/>
    </row>
    <row r="116" spans="1:49" ht="60" customHeight="1" x14ac:dyDescent="0.35">
      <c r="A116" s="98" t="s">
        <v>825</v>
      </c>
      <c r="B116" s="81" t="s">
        <v>839</v>
      </c>
      <c r="C116" s="83" t="s">
        <v>840</v>
      </c>
      <c r="D116" s="85" t="s">
        <v>841</v>
      </c>
      <c r="E116" s="85" t="s">
        <v>842</v>
      </c>
      <c r="F116" s="86" t="s">
        <v>675</v>
      </c>
      <c r="G116" s="86" t="s">
        <v>446</v>
      </c>
      <c r="H116" s="86">
        <v>2</v>
      </c>
      <c r="I116" s="88" t="str">
        <f>IF(COUNTIF(J116:AW116,"&lt;&gt;")=0,"",SUMPRODUCT(((Recommendations[ImplStatus]="Implemented")+(Recommendations[ImplStatus]="Compensated"))*ISNUMBER(MATCH(Recommendations[Id],J116:AW116,0)))/COUNTIF(J116:AW116,"&lt;&gt;"))</f>
        <v/>
      </c>
      <c r="J116" s="90"/>
      <c r="K116" s="90"/>
      <c r="L116" s="90"/>
      <c r="M116" s="90"/>
      <c r="N116" s="90"/>
      <c r="O116" s="90"/>
      <c r="P116" s="90"/>
      <c r="Q116" s="90"/>
      <c r="R116" s="90"/>
      <c r="S116" s="90"/>
      <c r="T116" s="90"/>
      <c r="U116" s="90"/>
      <c r="V116" s="90"/>
      <c r="W116" s="90"/>
      <c r="X116" s="90"/>
      <c r="Y116" s="90"/>
      <c r="Z116" s="90"/>
      <c r="AA116" s="90"/>
      <c r="AB116" s="90"/>
      <c r="AC116" s="90"/>
      <c r="AD116" s="90"/>
      <c r="AE116" s="90"/>
      <c r="AF116" s="90"/>
      <c r="AG116" s="90"/>
      <c r="AH116" s="90"/>
      <c r="AI116" s="90"/>
      <c r="AJ116" s="90"/>
      <c r="AK116" s="90"/>
      <c r="AL116" s="90"/>
      <c r="AM116" s="90"/>
      <c r="AN116" s="90"/>
      <c r="AO116" s="90"/>
      <c r="AP116" s="90"/>
      <c r="AQ116" s="90"/>
      <c r="AR116" s="90"/>
      <c r="AS116" s="90"/>
      <c r="AT116" s="90"/>
      <c r="AU116" s="90"/>
      <c r="AV116" s="90"/>
      <c r="AW116" s="101"/>
    </row>
    <row r="117" spans="1:49" ht="60" customHeight="1" x14ac:dyDescent="0.35">
      <c r="A117" s="98" t="s">
        <v>825</v>
      </c>
      <c r="B117" s="81" t="s">
        <v>843</v>
      </c>
      <c r="C117" s="83" t="s">
        <v>844</v>
      </c>
      <c r="D117" s="85" t="s">
        <v>845</v>
      </c>
      <c r="E117" s="85" t="s">
        <v>846</v>
      </c>
      <c r="F117" s="86" t="s">
        <v>405</v>
      </c>
      <c r="G117" s="86" t="s">
        <v>446</v>
      </c>
      <c r="H117" s="86">
        <v>2</v>
      </c>
      <c r="I117" s="88" t="str">
        <f>IF(COUNTIF(J117:AW117,"&lt;&gt;")=0,"",SUMPRODUCT(((Recommendations[ImplStatus]="Implemented")+(Recommendations[ImplStatus]="Compensated"))*ISNUMBER(MATCH(Recommendations[Id],J117:AW117,0)))/COUNTIF(J117:AW117,"&lt;&gt;"))</f>
        <v/>
      </c>
      <c r="J117" s="90"/>
      <c r="K117" s="90"/>
      <c r="L117" s="90"/>
      <c r="M117" s="90"/>
      <c r="N117" s="90"/>
      <c r="O117" s="90"/>
      <c r="P117" s="90"/>
      <c r="Q117" s="90"/>
      <c r="R117" s="90"/>
      <c r="S117" s="90"/>
      <c r="T117" s="90"/>
      <c r="U117" s="90"/>
      <c r="V117" s="90"/>
      <c r="W117" s="90"/>
      <c r="X117" s="90"/>
      <c r="Y117" s="90"/>
      <c r="Z117" s="90"/>
      <c r="AA117" s="90"/>
      <c r="AB117" s="90"/>
      <c r="AC117" s="90"/>
      <c r="AD117" s="90"/>
      <c r="AE117" s="90"/>
      <c r="AF117" s="90"/>
      <c r="AG117" s="90"/>
      <c r="AH117" s="90"/>
      <c r="AI117" s="90"/>
      <c r="AJ117" s="90"/>
      <c r="AK117" s="90"/>
      <c r="AL117" s="90"/>
      <c r="AM117" s="90"/>
      <c r="AN117" s="90"/>
      <c r="AO117" s="90"/>
      <c r="AP117" s="90"/>
      <c r="AQ117" s="90"/>
      <c r="AR117" s="90"/>
      <c r="AS117" s="90"/>
      <c r="AT117" s="90"/>
      <c r="AU117" s="90"/>
      <c r="AV117" s="90"/>
      <c r="AW117" s="101"/>
    </row>
    <row r="118" spans="1:49" ht="60" customHeight="1" x14ac:dyDescent="0.35">
      <c r="A118" s="98" t="s">
        <v>825</v>
      </c>
      <c r="B118" s="81" t="s">
        <v>847</v>
      </c>
      <c r="C118" s="83" t="s">
        <v>848</v>
      </c>
      <c r="D118" s="85" t="s">
        <v>849</v>
      </c>
      <c r="E118" s="85" t="s">
        <v>850</v>
      </c>
      <c r="F118" s="86" t="s">
        <v>675</v>
      </c>
      <c r="G118" s="86" t="s">
        <v>414</v>
      </c>
      <c r="H118" s="86">
        <v>2</v>
      </c>
      <c r="I118" s="88" t="str">
        <f>IF(COUNTIF(J118:AW118,"&lt;&gt;")=0,"",SUMPRODUCT(((Recommendations[ImplStatus]="Implemented")+(Recommendations[ImplStatus]="Compensated"))*ISNUMBER(MATCH(Recommendations[Id],J118:AW118,0)))/COUNTIF(J118:AW118,"&lt;&gt;"))</f>
        <v/>
      </c>
      <c r="J118" s="90"/>
      <c r="K118" s="90"/>
      <c r="L118" s="90"/>
      <c r="M118" s="90"/>
      <c r="N118" s="90"/>
      <c r="O118" s="90"/>
      <c r="P118" s="90"/>
      <c r="Q118" s="90"/>
      <c r="R118" s="90"/>
      <c r="S118" s="90"/>
      <c r="T118" s="90"/>
      <c r="U118" s="90"/>
      <c r="V118" s="90"/>
      <c r="W118" s="90"/>
      <c r="X118" s="90"/>
      <c r="Y118" s="90"/>
      <c r="Z118" s="90"/>
      <c r="AA118" s="90"/>
      <c r="AB118" s="90"/>
      <c r="AC118" s="90"/>
      <c r="AD118" s="90"/>
      <c r="AE118" s="90"/>
      <c r="AF118" s="90"/>
      <c r="AG118" s="90"/>
      <c r="AH118" s="90"/>
      <c r="AI118" s="90"/>
      <c r="AJ118" s="90"/>
      <c r="AK118" s="90"/>
      <c r="AL118" s="90"/>
      <c r="AM118" s="90"/>
      <c r="AN118" s="90"/>
      <c r="AO118" s="90"/>
      <c r="AP118" s="90"/>
      <c r="AQ118" s="90"/>
      <c r="AR118" s="90"/>
      <c r="AS118" s="90"/>
      <c r="AT118" s="90"/>
      <c r="AU118" s="90"/>
      <c r="AV118" s="90"/>
      <c r="AW118" s="101"/>
    </row>
    <row r="119" spans="1:49" ht="60" customHeight="1" x14ac:dyDescent="0.35">
      <c r="A119" s="98" t="s">
        <v>825</v>
      </c>
      <c r="B119" s="81" t="s">
        <v>851</v>
      </c>
      <c r="C119" s="83" t="s">
        <v>852</v>
      </c>
      <c r="D119" s="85" t="s">
        <v>853</v>
      </c>
      <c r="E119" s="85" t="s">
        <v>854</v>
      </c>
      <c r="F119" s="86" t="s">
        <v>405</v>
      </c>
      <c r="G119" s="86" t="s">
        <v>446</v>
      </c>
      <c r="H119" s="86">
        <v>3</v>
      </c>
      <c r="I119" s="88" t="str">
        <f>IF(COUNTIF(J119:AW119,"&lt;&gt;")=0,"",SUMPRODUCT(((Recommendations[ImplStatus]="Implemented")+(Recommendations[ImplStatus]="Compensated"))*ISNUMBER(MATCH(Recommendations[Id],J119:AW119,0)))/COUNTIF(J119:AW119,"&lt;&gt;"))</f>
        <v/>
      </c>
      <c r="J119" s="90"/>
      <c r="K119" s="90"/>
      <c r="L119" s="90"/>
      <c r="M119" s="90"/>
      <c r="N119" s="90"/>
      <c r="O119" s="90"/>
      <c r="P119" s="90"/>
      <c r="Q119" s="90"/>
      <c r="R119" s="90"/>
      <c r="S119" s="90"/>
      <c r="T119" s="90"/>
      <c r="U119" s="90"/>
      <c r="V119" s="90"/>
      <c r="W119" s="90"/>
      <c r="X119" s="90"/>
      <c r="Y119" s="90"/>
      <c r="Z119" s="90"/>
      <c r="AA119" s="90"/>
      <c r="AB119" s="90"/>
      <c r="AC119" s="90"/>
      <c r="AD119" s="90"/>
      <c r="AE119" s="90"/>
      <c r="AF119" s="90"/>
      <c r="AG119" s="90"/>
      <c r="AH119" s="90"/>
      <c r="AI119" s="90"/>
      <c r="AJ119" s="90"/>
      <c r="AK119" s="90"/>
      <c r="AL119" s="90"/>
      <c r="AM119" s="90"/>
      <c r="AN119" s="90"/>
      <c r="AO119" s="90"/>
      <c r="AP119" s="90"/>
      <c r="AQ119" s="90"/>
      <c r="AR119" s="90"/>
      <c r="AS119" s="90"/>
      <c r="AT119" s="90"/>
      <c r="AU119" s="90"/>
      <c r="AV119" s="90"/>
      <c r="AW119" s="101"/>
    </row>
    <row r="120" spans="1:49" ht="60" customHeight="1" x14ac:dyDescent="0.35">
      <c r="A120" s="98" t="s">
        <v>825</v>
      </c>
      <c r="B120" s="81" t="s">
        <v>855</v>
      </c>
      <c r="C120" s="83" t="s">
        <v>856</v>
      </c>
      <c r="D120" s="85" t="s">
        <v>857</v>
      </c>
      <c r="E120" s="85" t="s">
        <v>858</v>
      </c>
      <c r="F120" s="86" t="s">
        <v>675</v>
      </c>
      <c r="G120" s="86" t="s">
        <v>446</v>
      </c>
      <c r="H120" s="86">
        <v>3</v>
      </c>
      <c r="I120" s="88" t="str">
        <f>IF(COUNTIF(J120:AW120,"&lt;&gt;")=0,"",SUMPRODUCT(((Recommendations[ImplStatus]="Implemented")+(Recommendations[ImplStatus]="Compensated"))*ISNUMBER(MATCH(Recommendations[Id],J120:AW120,0)))/COUNTIF(J120:AW120,"&lt;&gt;"))</f>
        <v/>
      </c>
      <c r="J120" s="90"/>
      <c r="K120" s="90"/>
      <c r="L120" s="90"/>
      <c r="M120" s="90"/>
      <c r="N120" s="90"/>
      <c r="O120" s="90"/>
      <c r="P120" s="90"/>
      <c r="Q120" s="90"/>
      <c r="R120" s="90"/>
      <c r="S120" s="90"/>
      <c r="T120" s="90"/>
      <c r="U120" s="90"/>
      <c r="V120" s="90"/>
      <c r="W120" s="90"/>
      <c r="X120" s="90"/>
      <c r="Y120" s="90"/>
      <c r="Z120" s="90"/>
      <c r="AA120" s="90"/>
      <c r="AB120" s="90"/>
      <c r="AC120" s="90"/>
      <c r="AD120" s="90"/>
      <c r="AE120" s="90"/>
      <c r="AF120" s="90"/>
      <c r="AG120" s="90"/>
      <c r="AH120" s="90"/>
      <c r="AI120" s="90"/>
      <c r="AJ120" s="90"/>
      <c r="AK120" s="90"/>
      <c r="AL120" s="90"/>
      <c r="AM120" s="90"/>
      <c r="AN120" s="90"/>
      <c r="AO120" s="90"/>
      <c r="AP120" s="90"/>
      <c r="AQ120" s="90"/>
      <c r="AR120" s="90"/>
      <c r="AS120" s="90"/>
      <c r="AT120" s="90"/>
      <c r="AU120" s="90"/>
      <c r="AV120" s="90"/>
      <c r="AW120" s="101"/>
    </row>
    <row r="121" spans="1:49" ht="60" customHeight="1" x14ac:dyDescent="0.35">
      <c r="A121" s="98" t="s">
        <v>825</v>
      </c>
      <c r="B121" s="81" t="s">
        <v>859</v>
      </c>
      <c r="C121" s="83" t="s">
        <v>860</v>
      </c>
      <c r="D121" s="85" t="s">
        <v>861</v>
      </c>
      <c r="E121" s="85" t="s">
        <v>862</v>
      </c>
      <c r="F121" s="86" t="s">
        <v>675</v>
      </c>
      <c r="G121" s="86" t="s">
        <v>446</v>
      </c>
      <c r="H121" s="86">
        <v>3</v>
      </c>
      <c r="I121" s="88" t="str">
        <f>IF(COUNTIF(J121:AW121,"&lt;&gt;")=0,"",SUMPRODUCT(((Recommendations[ImplStatus]="Implemented")+(Recommendations[ImplStatus]="Compensated"))*ISNUMBER(MATCH(Recommendations[Id],J121:AW121,0)))/COUNTIF(J121:AW121,"&lt;&gt;"))</f>
        <v/>
      </c>
      <c r="J121" s="90"/>
      <c r="K121" s="90"/>
      <c r="L121" s="90"/>
      <c r="M121" s="90"/>
      <c r="N121" s="90"/>
      <c r="O121" s="90"/>
      <c r="P121" s="90"/>
      <c r="Q121" s="90"/>
      <c r="R121" s="90"/>
      <c r="S121" s="90"/>
      <c r="T121" s="90"/>
      <c r="U121" s="90"/>
      <c r="V121" s="90"/>
      <c r="W121" s="90"/>
      <c r="X121" s="90"/>
      <c r="Y121" s="90"/>
      <c r="Z121" s="90"/>
      <c r="AA121" s="90"/>
      <c r="AB121" s="90"/>
      <c r="AC121" s="90"/>
      <c r="AD121" s="90"/>
      <c r="AE121" s="90"/>
      <c r="AF121" s="90"/>
      <c r="AG121" s="90"/>
      <c r="AH121" s="90"/>
      <c r="AI121" s="90"/>
      <c r="AJ121" s="90"/>
      <c r="AK121" s="90"/>
      <c r="AL121" s="90"/>
      <c r="AM121" s="90"/>
      <c r="AN121" s="90"/>
      <c r="AO121" s="90"/>
      <c r="AP121" s="90"/>
      <c r="AQ121" s="90"/>
      <c r="AR121" s="90"/>
      <c r="AS121" s="90"/>
      <c r="AT121" s="90"/>
      <c r="AU121" s="90"/>
      <c r="AV121" s="90"/>
      <c r="AW121" s="101"/>
    </row>
    <row r="122" spans="1:49" ht="60" customHeight="1" x14ac:dyDescent="0.35">
      <c r="A122" s="98" t="s">
        <v>825</v>
      </c>
      <c r="B122" s="81" t="s">
        <v>863</v>
      </c>
      <c r="C122" s="83" t="s">
        <v>864</v>
      </c>
      <c r="D122" s="85" t="s">
        <v>865</v>
      </c>
      <c r="E122" s="85" t="s">
        <v>866</v>
      </c>
      <c r="F122" s="86" t="s">
        <v>675</v>
      </c>
      <c r="G122" s="86" t="s">
        <v>446</v>
      </c>
      <c r="H122" s="86">
        <v>3</v>
      </c>
      <c r="I122" s="88" t="str">
        <f>IF(COUNTIF(J122:AW122,"&lt;&gt;")=0,"",SUMPRODUCT(((Recommendations[ImplStatus]="Implemented")+(Recommendations[ImplStatus]="Compensated"))*ISNUMBER(MATCH(Recommendations[Id],J122:AW122,0)))/COUNTIF(J122:AW122,"&lt;&gt;"))</f>
        <v/>
      </c>
      <c r="J122" s="90"/>
      <c r="K122" s="90"/>
      <c r="L122" s="90"/>
      <c r="M122" s="90"/>
      <c r="N122" s="90"/>
      <c r="O122" s="90"/>
      <c r="P122" s="90"/>
      <c r="Q122" s="90"/>
      <c r="R122" s="90"/>
      <c r="S122" s="90"/>
      <c r="T122" s="90"/>
      <c r="U122" s="90"/>
      <c r="V122" s="90"/>
      <c r="W122" s="90"/>
      <c r="X122" s="90"/>
      <c r="Y122" s="90"/>
      <c r="Z122" s="90"/>
      <c r="AA122" s="90"/>
      <c r="AB122" s="90"/>
      <c r="AC122" s="90"/>
      <c r="AD122" s="90"/>
      <c r="AE122" s="90"/>
      <c r="AF122" s="90"/>
      <c r="AG122" s="90"/>
      <c r="AH122" s="90"/>
      <c r="AI122" s="90"/>
      <c r="AJ122" s="90"/>
      <c r="AK122" s="90"/>
      <c r="AL122" s="90"/>
      <c r="AM122" s="90"/>
      <c r="AN122" s="90"/>
      <c r="AO122" s="90"/>
      <c r="AP122" s="90"/>
      <c r="AQ122" s="90"/>
      <c r="AR122" s="90"/>
      <c r="AS122" s="90"/>
      <c r="AT122" s="90"/>
      <c r="AU122" s="90"/>
      <c r="AV122" s="90"/>
      <c r="AW122" s="101"/>
    </row>
    <row r="123" spans="1:49" ht="60" customHeight="1" x14ac:dyDescent="0.35">
      <c r="A123" s="98" t="s">
        <v>825</v>
      </c>
      <c r="B123" s="81" t="s">
        <v>867</v>
      </c>
      <c r="C123" s="83" t="s">
        <v>868</v>
      </c>
      <c r="D123" s="85" t="s">
        <v>869</v>
      </c>
      <c r="E123" s="85" t="s">
        <v>870</v>
      </c>
      <c r="F123" s="86" t="s">
        <v>675</v>
      </c>
      <c r="G123" s="86" t="s">
        <v>414</v>
      </c>
      <c r="H123" s="86">
        <v>3</v>
      </c>
      <c r="I123" s="88" t="str">
        <f>IF(COUNTIF(J123:AW123,"&lt;&gt;")=0,"",SUMPRODUCT(((Recommendations[ImplStatus]="Implemented")+(Recommendations[ImplStatus]="Compensated"))*ISNUMBER(MATCH(Recommendations[Id],J123:AW123,0)))/COUNTIF(J123:AW123,"&lt;&gt;"))</f>
        <v/>
      </c>
      <c r="J123" s="90"/>
      <c r="K123" s="90"/>
      <c r="L123" s="90"/>
      <c r="M123" s="90"/>
      <c r="N123" s="90"/>
      <c r="O123" s="90"/>
      <c r="P123" s="90"/>
      <c r="Q123" s="90"/>
      <c r="R123" s="90"/>
      <c r="S123" s="90"/>
      <c r="T123" s="90"/>
      <c r="U123" s="90"/>
      <c r="V123" s="90"/>
      <c r="W123" s="90"/>
      <c r="X123" s="90"/>
      <c r="Y123" s="90"/>
      <c r="Z123" s="90"/>
      <c r="AA123" s="90"/>
      <c r="AB123" s="90"/>
      <c r="AC123" s="90"/>
      <c r="AD123" s="90"/>
      <c r="AE123" s="90"/>
      <c r="AF123" s="90"/>
      <c r="AG123" s="90"/>
      <c r="AH123" s="90"/>
      <c r="AI123" s="90"/>
      <c r="AJ123" s="90"/>
      <c r="AK123" s="90"/>
      <c r="AL123" s="90"/>
      <c r="AM123" s="90"/>
      <c r="AN123" s="90"/>
      <c r="AO123" s="90"/>
      <c r="AP123" s="90"/>
      <c r="AQ123" s="90"/>
      <c r="AR123" s="90"/>
      <c r="AS123" s="90"/>
      <c r="AT123" s="90"/>
      <c r="AU123" s="90"/>
      <c r="AV123" s="90"/>
      <c r="AW123" s="101"/>
    </row>
    <row r="124" spans="1:49" ht="60" customHeight="1" outlineLevel="1" x14ac:dyDescent="0.35">
      <c r="A124" s="97" t="s">
        <v>871</v>
      </c>
      <c r="B124" s="80">
        <v>14</v>
      </c>
      <c r="C124" s="82" t="s">
        <v>25</v>
      </c>
      <c r="D124" s="84" t="s">
        <v>872</v>
      </c>
      <c r="E124" s="84" t="s">
        <v>25</v>
      </c>
      <c r="F124" s="80" t="s">
        <v>25</v>
      </c>
      <c r="G124" s="80" t="s">
        <v>25</v>
      </c>
      <c r="H124" s="80"/>
      <c r="I124" s="87" t="str">
        <f>IF(COUNTIF(J124:AW124,"&lt;&gt;")=0,"",SUMPRODUCT(((Recommendations[ImplStatus]="Implemented")+(Recommendations[ImplStatus]="Compensated"))*ISNUMBER(MATCH(Recommendations[Id],J124:AW124,0)))/COUNTIF(J124:AW124,"&lt;&gt;"))</f>
        <v/>
      </c>
      <c r="J124" s="89"/>
      <c r="K124" s="89"/>
      <c r="L124" s="89"/>
      <c r="M124" s="89"/>
      <c r="N124" s="89"/>
      <c r="O124" s="89"/>
      <c r="P124" s="89"/>
      <c r="Q124" s="89"/>
      <c r="R124" s="89"/>
      <c r="S124" s="89"/>
      <c r="T124" s="89"/>
      <c r="U124" s="89"/>
      <c r="V124" s="89"/>
      <c r="W124" s="89"/>
      <c r="X124" s="89"/>
      <c r="Y124" s="89"/>
      <c r="Z124" s="89"/>
      <c r="AA124" s="89"/>
      <c r="AB124" s="89"/>
      <c r="AC124" s="89"/>
      <c r="AD124" s="89"/>
      <c r="AE124" s="89"/>
      <c r="AF124" s="89"/>
      <c r="AG124" s="89"/>
      <c r="AH124" s="89"/>
      <c r="AI124" s="89"/>
      <c r="AJ124" s="89"/>
      <c r="AK124" s="89"/>
      <c r="AL124" s="89"/>
      <c r="AM124" s="89"/>
      <c r="AN124" s="89"/>
      <c r="AO124" s="89"/>
      <c r="AP124" s="89"/>
      <c r="AQ124" s="89"/>
      <c r="AR124" s="89"/>
      <c r="AS124" s="89"/>
      <c r="AT124" s="89"/>
      <c r="AU124" s="89"/>
      <c r="AV124" s="89"/>
      <c r="AW124" s="100"/>
    </row>
    <row r="125" spans="1:49" ht="60" customHeight="1" x14ac:dyDescent="0.35">
      <c r="A125" s="98" t="s">
        <v>871</v>
      </c>
      <c r="B125" s="81" t="s">
        <v>873</v>
      </c>
      <c r="C125" s="83" t="s">
        <v>874</v>
      </c>
      <c r="D125" s="85" t="s">
        <v>875</v>
      </c>
      <c r="E125" s="85" t="s">
        <v>876</v>
      </c>
      <c r="F125" s="86" t="s">
        <v>521</v>
      </c>
      <c r="G125" s="86" t="s">
        <v>462</v>
      </c>
      <c r="H125" s="86">
        <v>1</v>
      </c>
      <c r="I125" s="88" t="str">
        <f>IF(COUNTIF(J125:AW125,"&lt;&gt;")=0,"",SUMPRODUCT(((Recommendations[ImplStatus]="Implemented")+(Recommendations[ImplStatus]="Compensated"))*ISNUMBER(MATCH(Recommendations[Id],J125:AW125,0)))/COUNTIF(J125:AW125,"&lt;&gt;"))</f>
        <v/>
      </c>
      <c r="J125" s="90"/>
      <c r="K125" s="90"/>
      <c r="L125" s="90"/>
      <c r="M125" s="90"/>
      <c r="N125" s="90"/>
      <c r="O125" s="90"/>
      <c r="P125" s="90"/>
      <c r="Q125" s="90"/>
      <c r="R125" s="90"/>
      <c r="S125" s="90"/>
      <c r="T125" s="90"/>
      <c r="U125" s="90"/>
      <c r="V125" s="90"/>
      <c r="W125" s="90"/>
      <c r="X125" s="90"/>
      <c r="Y125" s="90"/>
      <c r="Z125" s="90"/>
      <c r="AA125" s="90"/>
      <c r="AB125" s="90"/>
      <c r="AC125" s="90"/>
      <c r="AD125" s="90"/>
      <c r="AE125" s="90"/>
      <c r="AF125" s="90"/>
      <c r="AG125" s="90"/>
      <c r="AH125" s="90"/>
      <c r="AI125" s="90"/>
      <c r="AJ125" s="90"/>
      <c r="AK125" s="90"/>
      <c r="AL125" s="90"/>
      <c r="AM125" s="90"/>
      <c r="AN125" s="90"/>
      <c r="AO125" s="90"/>
      <c r="AP125" s="90"/>
      <c r="AQ125" s="90"/>
      <c r="AR125" s="90"/>
      <c r="AS125" s="90"/>
      <c r="AT125" s="90"/>
      <c r="AU125" s="90"/>
      <c r="AV125" s="90"/>
      <c r="AW125" s="101"/>
    </row>
    <row r="126" spans="1:49" ht="60" customHeight="1" x14ac:dyDescent="0.35">
      <c r="A126" s="98" t="s">
        <v>871</v>
      </c>
      <c r="B126" s="81" t="s">
        <v>877</v>
      </c>
      <c r="C126" s="83" t="s">
        <v>878</v>
      </c>
      <c r="D126" s="85" t="s">
        <v>879</v>
      </c>
      <c r="E126" s="85" t="s">
        <v>880</v>
      </c>
      <c r="F126" s="86" t="s">
        <v>546</v>
      </c>
      <c r="G126" s="86" t="s">
        <v>446</v>
      </c>
      <c r="H126" s="86">
        <v>1</v>
      </c>
      <c r="I126" s="88" t="str">
        <f>IF(COUNTIF(J126:AW126,"&lt;&gt;")=0,"",SUMPRODUCT(((Recommendations[ImplStatus]="Implemented")+(Recommendations[ImplStatus]="Compensated"))*ISNUMBER(MATCH(Recommendations[Id],J126:AW126,0)))/COUNTIF(J126:AW126,"&lt;&gt;"))</f>
        <v/>
      </c>
      <c r="J126" s="90"/>
      <c r="K126" s="90"/>
      <c r="L126" s="90"/>
      <c r="M126" s="90"/>
      <c r="N126" s="90"/>
      <c r="O126" s="90"/>
      <c r="P126" s="90"/>
      <c r="Q126" s="90"/>
      <c r="R126" s="90"/>
      <c r="S126" s="90"/>
      <c r="T126" s="90"/>
      <c r="U126" s="90"/>
      <c r="V126" s="90"/>
      <c r="W126" s="90"/>
      <c r="X126" s="90"/>
      <c r="Y126" s="90"/>
      <c r="Z126" s="90"/>
      <c r="AA126" s="90"/>
      <c r="AB126" s="90"/>
      <c r="AC126" s="90"/>
      <c r="AD126" s="90"/>
      <c r="AE126" s="90"/>
      <c r="AF126" s="90"/>
      <c r="AG126" s="90"/>
      <c r="AH126" s="90"/>
      <c r="AI126" s="90"/>
      <c r="AJ126" s="90"/>
      <c r="AK126" s="90"/>
      <c r="AL126" s="90"/>
      <c r="AM126" s="90"/>
      <c r="AN126" s="90"/>
      <c r="AO126" s="90"/>
      <c r="AP126" s="90"/>
      <c r="AQ126" s="90"/>
      <c r="AR126" s="90"/>
      <c r="AS126" s="90"/>
      <c r="AT126" s="90"/>
      <c r="AU126" s="90"/>
      <c r="AV126" s="90"/>
      <c r="AW126" s="101"/>
    </row>
    <row r="127" spans="1:49" ht="60" customHeight="1" x14ac:dyDescent="0.35">
      <c r="A127" s="98" t="s">
        <v>871</v>
      </c>
      <c r="B127" s="81" t="s">
        <v>881</v>
      </c>
      <c r="C127" s="83" t="s">
        <v>882</v>
      </c>
      <c r="D127" s="85" t="s">
        <v>883</v>
      </c>
      <c r="E127" s="85" t="s">
        <v>884</v>
      </c>
      <c r="F127" s="86" t="s">
        <v>546</v>
      </c>
      <c r="G127" s="86" t="s">
        <v>446</v>
      </c>
      <c r="H127" s="86">
        <v>1</v>
      </c>
      <c r="I127" s="88" t="str">
        <f>IF(COUNTIF(J127:AW127,"&lt;&gt;")=0,"",SUMPRODUCT(((Recommendations[ImplStatus]="Implemented")+(Recommendations[ImplStatus]="Compensated"))*ISNUMBER(MATCH(Recommendations[Id],J127:AW127,0)))/COUNTIF(J127:AW127,"&lt;&gt;"))</f>
        <v/>
      </c>
      <c r="J127" s="90"/>
      <c r="K127" s="90"/>
      <c r="L127" s="90"/>
      <c r="M127" s="90"/>
      <c r="N127" s="90"/>
      <c r="O127" s="90"/>
      <c r="P127" s="90"/>
      <c r="Q127" s="90"/>
      <c r="R127" s="90"/>
      <c r="S127" s="90"/>
      <c r="T127" s="90"/>
      <c r="U127" s="90"/>
      <c r="V127" s="90"/>
      <c r="W127" s="90"/>
      <c r="X127" s="90"/>
      <c r="Y127" s="90"/>
      <c r="Z127" s="90"/>
      <c r="AA127" s="90"/>
      <c r="AB127" s="90"/>
      <c r="AC127" s="90"/>
      <c r="AD127" s="90"/>
      <c r="AE127" s="90"/>
      <c r="AF127" s="90"/>
      <c r="AG127" s="90"/>
      <c r="AH127" s="90"/>
      <c r="AI127" s="90"/>
      <c r="AJ127" s="90"/>
      <c r="AK127" s="90"/>
      <c r="AL127" s="90"/>
      <c r="AM127" s="90"/>
      <c r="AN127" s="90"/>
      <c r="AO127" s="90"/>
      <c r="AP127" s="90"/>
      <c r="AQ127" s="90"/>
      <c r="AR127" s="90"/>
      <c r="AS127" s="90"/>
      <c r="AT127" s="90"/>
      <c r="AU127" s="90"/>
      <c r="AV127" s="90"/>
      <c r="AW127" s="101"/>
    </row>
    <row r="128" spans="1:49" ht="60" customHeight="1" x14ac:dyDescent="0.35">
      <c r="A128" s="98" t="s">
        <v>871</v>
      </c>
      <c r="B128" s="81" t="s">
        <v>885</v>
      </c>
      <c r="C128" s="83" t="s">
        <v>886</v>
      </c>
      <c r="D128" s="85" t="s">
        <v>887</v>
      </c>
      <c r="E128" s="85" t="s">
        <v>888</v>
      </c>
      <c r="F128" s="86" t="s">
        <v>546</v>
      </c>
      <c r="G128" s="86" t="s">
        <v>446</v>
      </c>
      <c r="H128" s="86">
        <v>1</v>
      </c>
      <c r="I128" s="88" t="str">
        <f>IF(COUNTIF(J128:AW128,"&lt;&gt;")=0,"",SUMPRODUCT(((Recommendations[ImplStatus]="Implemented")+(Recommendations[ImplStatus]="Compensated"))*ISNUMBER(MATCH(Recommendations[Id],J128:AW128,0)))/COUNTIF(J128:AW128,"&lt;&gt;"))</f>
        <v/>
      </c>
      <c r="J128" s="90"/>
      <c r="K128" s="90"/>
      <c r="L128" s="90"/>
      <c r="M128" s="90"/>
      <c r="N128" s="90"/>
      <c r="O128" s="90"/>
      <c r="P128" s="90"/>
      <c r="Q128" s="90"/>
      <c r="R128" s="90"/>
      <c r="S128" s="90"/>
      <c r="T128" s="90"/>
      <c r="U128" s="90"/>
      <c r="V128" s="90"/>
      <c r="W128" s="90"/>
      <c r="X128" s="90"/>
      <c r="Y128" s="90"/>
      <c r="Z128" s="90"/>
      <c r="AA128" s="90"/>
      <c r="AB128" s="90"/>
      <c r="AC128" s="90"/>
      <c r="AD128" s="90"/>
      <c r="AE128" s="90"/>
      <c r="AF128" s="90"/>
      <c r="AG128" s="90"/>
      <c r="AH128" s="90"/>
      <c r="AI128" s="90"/>
      <c r="AJ128" s="90"/>
      <c r="AK128" s="90"/>
      <c r="AL128" s="90"/>
      <c r="AM128" s="90"/>
      <c r="AN128" s="90"/>
      <c r="AO128" s="90"/>
      <c r="AP128" s="90"/>
      <c r="AQ128" s="90"/>
      <c r="AR128" s="90"/>
      <c r="AS128" s="90"/>
      <c r="AT128" s="90"/>
      <c r="AU128" s="90"/>
      <c r="AV128" s="90"/>
      <c r="AW128" s="101"/>
    </row>
    <row r="129" spans="1:49" ht="60" customHeight="1" x14ac:dyDescent="0.35">
      <c r="A129" s="98" t="s">
        <v>871</v>
      </c>
      <c r="B129" s="81" t="s">
        <v>889</v>
      </c>
      <c r="C129" s="83" t="s">
        <v>890</v>
      </c>
      <c r="D129" s="85" t="s">
        <v>891</v>
      </c>
      <c r="E129" s="85" t="s">
        <v>892</v>
      </c>
      <c r="F129" s="86" t="s">
        <v>546</v>
      </c>
      <c r="G129" s="86" t="s">
        <v>446</v>
      </c>
      <c r="H129" s="86">
        <v>1</v>
      </c>
      <c r="I129" s="88" t="str">
        <f>IF(COUNTIF(J129:AW129,"&lt;&gt;")=0,"",SUMPRODUCT(((Recommendations[ImplStatus]="Implemented")+(Recommendations[ImplStatus]="Compensated"))*ISNUMBER(MATCH(Recommendations[Id],J129:AW129,0)))/COUNTIF(J129:AW129,"&lt;&gt;"))</f>
        <v/>
      </c>
      <c r="J129" s="90"/>
      <c r="K129" s="90"/>
      <c r="L129" s="90"/>
      <c r="M129" s="90"/>
      <c r="N129" s="90"/>
      <c r="O129" s="90"/>
      <c r="P129" s="90"/>
      <c r="Q129" s="90"/>
      <c r="R129" s="90"/>
      <c r="S129" s="90"/>
      <c r="T129" s="90"/>
      <c r="U129" s="90"/>
      <c r="V129" s="90"/>
      <c r="W129" s="90"/>
      <c r="X129" s="90"/>
      <c r="Y129" s="90"/>
      <c r="Z129" s="90"/>
      <c r="AA129" s="90"/>
      <c r="AB129" s="90"/>
      <c r="AC129" s="90"/>
      <c r="AD129" s="90"/>
      <c r="AE129" s="90"/>
      <c r="AF129" s="90"/>
      <c r="AG129" s="90"/>
      <c r="AH129" s="90"/>
      <c r="AI129" s="90"/>
      <c r="AJ129" s="90"/>
      <c r="AK129" s="90"/>
      <c r="AL129" s="90"/>
      <c r="AM129" s="90"/>
      <c r="AN129" s="90"/>
      <c r="AO129" s="90"/>
      <c r="AP129" s="90"/>
      <c r="AQ129" s="90"/>
      <c r="AR129" s="90"/>
      <c r="AS129" s="90"/>
      <c r="AT129" s="90"/>
      <c r="AU129" s="90"/>
      <c r="AV129" s="90"/>
      <c r="AW129" s="101"/>
    </row>
    <row r="130" spans="1:49" ht="60" customHeight="1" x14ac:dyDescent="0.35">
      <c r="A130" s="98" t="s">
        <v>871</v>
      </c>
      <c r="B130" s="81" t="s">
        <v>893</v>
      </c>
      <c r="C130" s="83" t="s">
        <v>894</v>
      </c>
      <c r="D130" s="85" t="s">
        <v>895</v>
      </c>
      <c r="E130" s="85" t="s">
        <v>896</v>
      </c>
      <c r="F130" s="86" t="s">
        <v>546</v>
      </c>
      <c r="G130" s="86" t="s">
        <v>446</v>
      </c>
      <c r="H130" s="86">
        <v>1</v>
      </c>
      <c r="I130" s="88" t="str">
        <f>IF(COUNTIF(J130:AW130,"&lt;&gt;")=0,"",SUMPRODUCT(((Recommendations[ImplStatus]="Implemented")+(Recommendations[ImplStatus]="Compensated"))*ISNUMBER(MATCH(Recommendations[Id],J130:AW130,0)))/COUNTIF(J130:AW130,"&lt;&gt;"))</f>
        <v/>
      </c>
      <c r="J130" s="90"/>
      <c r="K130" s="90"/>
      <c r="L130" s="90"/>
      <c r="M130" s="90"/>
      <c r="N130" s="90"/>
      <c r="O130" s="90"/>
      <c r="P130" s="90"/>
      <c r="Q130" s="90"/>
      <c r="R130" s="90"/>
      <c r="S130" s="90"/>
      <c r="T130" s="90"/>
      <c r="U130" s="90"/>
      <c r="V130" s="90"/>
      <c r="W130" s="90"/>
      <c r="X130" s="90"/>
      <c r="Y130" s="90"/>
      <c r="Z130" s="90"/>
      <c r="AA130" s="90"/>
      <c r="AB130" s="90"/>
      <c r="AC130" s="90"/>
      <c r="AD130" s="90"/>
      <c r="AE130" s="90"/>
      <c r="AF130" s="90"/>
      <c r="AG130" s="90"/>
      <c r="AH130" s="90"/>
      <c r="AI130" s="90"/>
      <c r="AJ130" s="90"/>
      <c r="AK130" s="90"/>
      <c r="AL130" s="90"/>
      <c r="AM130" s="90"/>
      <c r="AN130" s="90"/>
      <c r="AO130" s="90"/>
      <c r="AP130" s="90"/>
      <c r="AQ130" s="90"/>
      <c r="AR130" s="90"/>
      <c r="AS130" s="90"/>
      <c r="AT130" s="90"/>
      <c r="AU130" s="90"/>
      <c r="AV130" s="90"/>
      <c r="AW130" s="101"/>
    </row>
    <row r="131" spans="1:49" ht="60" customHeight="1" x14ac:dyDescent="0.35">
      <c r="A131" s="98" t="s">
        <v>871</v>
      </c>
      <c r="B131" s="81" t="s">
        <v>897</v>
      </c>
      <c r="C131" s="83" t="s">
        <v>898</v>
      </c>
      <c r="D131" s="85" t="s">
        <v>899</v>
      </c>
      <c r="E131" s="85" t="s">
        <v>900</v>
      </c>
      <c r="F131" s="86" t="s">
        <v>546</v>
      </c>
      <c r="G131" s="86" t="s">
        <v>446</v>
      </c>
      <c r="H131" s="86">
        <v>1</v>
      </c>
      <c r="I131" s="88" t="str">
        <f>IF(COUNTIF(J131:AW131,"&lt;&gt;")=0,"",SUMPRODUCT(((Recommendations[ImplStatus]="Implemented")+(Recommendations[ImplStatus]="Compensated"))*ISNUMBER(MATCH(Recommendations[Id],J131:AW131,0)))/COUNTIF(J131:AW131,"&lt;&gt;"))</f>
        <v/>
      </c>
      <c r="J131" s="90"/>
      <c r="K131" s="90"/>
      <c r="L131" s="90"/>
      <c r="M131" s="90"/>
      <c r="N131" s="90"/>
      <c r="O131" s="90"/>
      <c r="P131" s="90"/>
      <c r="Q131" s="90"/>
      <c r="R131" s="90"/>
      <c r="S131" s="90"/>
      <c r="T131" s="90"/>
      <c r="U131" s="90"/>
      <c r="V131" s="90"/>
      <c r="W131" s="90"/>
      <c r="X131" s="90"/>
      <c r="Y131" s="90"/>
      <c r="Z131" s="90"/>
      <c r="AA131" s="90"/>
      <c r="AB131" s="90"/>
      <c r="AC131" s="90"/>
      <c r="AD131" s="90"/>
      <c r="AE131" s="90"/>
      <c r="AF131" s="90"/>
      <c r="AG131" s="90"/>
      <c r="AH131" s="90"/>
      <c r="AI131" s="90"/>
      <c r="AJ131" s="90"/>
      <c r="AK131" s="90"/>
      <c r="AL131" s="90"/>
      <c r="AM131" s="90"/>
      <c r="AN131" s="90"/>
      <c r="AO131" s="90"/>
      <c r="AP131" s="90"/>
      <c r="AQ131" s="90"/>
      <c r="AR131" s="90"/>
      <c r="AS131" s="90"/>
      <c r="AT131" s="90"/>
      <c r="AU131" s="90"/>
      <c r="AV131" s="90"/>
      <c r="AW131" s="101"/>
    </row>
    <row r="132" spans="1:49" ht="60" customHeight="1" x14ac:dyDescent="0.35">
      <c r="A132" s="98" t="s">
        <v>871</v>
      </c>
      <c r="B132" s="81" t="s">
        <v>901</v>
      </c>
      <c r="C132" s="83" t="s">
        <v>902</v>
      </c>
      <c r="D132" s="85" t="s">
        <v>903</v>
      </c>
      <c r="E132" s="85" t="s">
        <v>904</v>
      </c>
      <c r="F132" s="86" t="s">
        <v>546</v>
      </c>
      <c r="G132" s="86" t="s">
        <v>446</v>
      </c>
      <c r="H132" s="86">
        <v>1</v>
      </c>
      <c r="I132" s="88" t="str">
        <f>IF(COUNTIF(J132:AW132,"&lt;&gt;")=0,"",SUMPRODUCT(((Recommendations[ImplStatus]="Implemented")+(Recommendations[ImplStatus]="Compensated"))*ISNUMBER(MATCH(Recommendations[Id],J132:AW132,0)))/COUNTIF(J132:AW132,"&lt;&gt;"))</f>
        <v/>
      </c>
      <c r="J132" s="90"/>
      <c r="K132" s="90"/>
      <c r="L132" s="90"/>
      <c r="M132" s="90"/>
      <c r="N132" s="90"/>
      <c r="O132" s="90"/>
      <c r="P132" s="90"/>
      <c r="Q132" s="90"/>
      <c r="R132" s="90"/>
      <c r="S132" s="90"/>
      <c r="T132" s="90"/>
      <c r="U132" s="90"/>
      <c r="V132" s="90"/>
      <c r="W132" s="90"/>
      <c r="X132" s="90"/>
      <c r="Y132" s="90"/>
      <c r="Z132" s="90"/>
      <c r="AA132" s="90"/>
      <c r="AB132" s="90"/>
      <c r="AC132" s="90"/>
      <c r="AD132" s="90"/>
      <c r="AE132" s="90"/>
      <c r="AF132" s="90"/>
      <c r="AG132" s="90"/>
      <c r="AH132" s="90"/>
      <c r="AI132" s="90"/>
      <c r="AJ132" s="90"/>
      <c r="AK132" s="90"/>
      <c r="AL132" s="90"/>
      <c r="AM132" s="90"/>
      <c r="AN132" s="90"/>
      <c r="AO132" s="90"/>
      <c r="AP132" s="90"/>
      <c r="AQ132" s="90"/>
      <c r="AR132" s="90"/>
      <c r="AS132" s="90"/>
      <c r="AT132" s="90"/>
      <c r="AU132" s="90"/>
      <c r="AV132" s="90"/>
      <c r="AW132" s="101"/>
    </row>
    <row r="133" spans="1:49" ht="60" customHeight="1" x14ac:dyDescent="0.35">
      <c r="A133" s="98" t="s">
        <v>871</v>
      </c>
      <c r="B133" s="81" t="s">
        <v>905</v>
      </c>
      <c r="C133" s="83" t="s">
        <v>906</v>
      </c>
      <c r="D133" s="85" t="s">
        <v>907</v>
      </c>
      <c r="E133" s="85" t="s">
        <v>908</v>
      </c>
      <c r="F133" s="86" t="s">
        <v>546</v>
      </c>
      <c r="G133" s="86" t="s">
        <v>446</v>
      </c>
      <c r="H133" s="86">
        <v>2</v>
      </c>
      <c r="I133" s="88" t="str">
        <f>IF(COUNTIF(J133:AW133,"&lt;&gt;")=0,"",SUMPRODUCT(((Recommendations[ImplStatus]="Implemented")+(Recommendations[ImplStatus]="Compensated"))*ISNUMBER(MATCH(Recommendations[Id],J133:AW133,0)))/COUNTIF(J133:AW133,"&lt;&gt;"))</f>
        <v/>
      </c>
      <c r="J133" s="90"/>
      <c r="K133" s="90"/>
      <c r="L133" s="90"/>
      <c r="M133" s="90"/>
      <c r="N133" s="90"/>
      <c r="O133" s="90"/>
      <c r="P133" s="90"/>
      <c r="Q133" s="90"/>
      <c r="R133" s="90"/>
      <c r="S133" s="90"/>
      <c r="T133" s="90"/>
      <c r="U133" s="90"/>
      <c r="V133" s="90"/>
      <c r="W133" s="90"/>
      <c r="X133" s="90"/>
      <c r="Y133" s="90"/>
      <c r="Z133" s="90"/>
      <c r="AA133" s="90"/>
      <c r="AB133" s="90"/>
      <c r="AC133" s="90"/>
      <c r="AD133" s="90"/>
      <c r="AE133" s="90"/>
      <c r="AF133" s="90"/>
      <c r="AG133" s="90"/>
      <c r="AH133" s="90"/>
      <c r="AI133" s="90"/>
      <c r="AJ133" s="90"/>
      <c r="AK133" s="90"/>
      <c r="AL133" s="90"/>
      <c r="AM133" s="90"/>
      <c r="AN133" s="90"/>
      <c r="AO133" s="90"/>
      <c r="AP133" s="90"/>
      <c r="AQ133" s="90"/>
      <c r="AR133" s="90"/>
      <c r="AS133" s="90"/>
      <c r="AT133" s="90"/>
      <c r="AU133" s="90"/>
      <c r="AV133" s="90"/>
      <c r="AW133" s="101"/>
    </row>
    <row r="134" spans="1:49" ht="60" customHeight="1" outlineLevel="1" x14ac:dyDescent="0.35">
      <c r="A134" s="97" t="s">
        <v>909</v>
      </c>
      <c r="B134" s="80">
        <v>15</v>
      </c>
      <c r="C134" s="82" t="s">
        <v>25</v>
      </c>
      <c r="D134" s="84" t="s">
        <v>910</v>
      </c>
      <c r="E134" s="84" t="s">
        <v>25</v>
      </c>
      <c r="F134" s="80" t="s">
        <v>25</v>
      </c>
      <c r="G134" s="80" t="s">
        <v>25</v>
      </c>
      <c r="H134" s="80"/>
      <c r="I134" s="87" t="str">
        <f>IF(COUNTIF(J134:AW134,"&lt;&gt;")=0,"",SUMPRODUCT(((Recommendations[ImplStatus]="Implemented")+(Recommendations[ImplStatus]="Compensated"))*ISNUMBER(MATCH(Recommendations[Id],J134:AW134,0)))/COUNTIF(J134:AW134,"&lt;&gt;"))</f>
        <v/>
      </c>
      <c r="J134" s="89"/>
      <c r="K134" s="89"/>
      <c r="L134" s="89"/>
      <c r="M134" s="89"/>
      <c r="N134" s="89"/>
      <c r="O134" s="89"/>
      <c r="P134" s="89"/>
      <c r="Q134" s="89"/>
      <c r="R134" s="89"/>
      <c r="S134" s="89"/>
      <c r="T134" s="89"/>
      <c r="U134" s="89"/>
      <c r="V134" s="89"/>
      <c r="W134" s="89"/>
      <c r="X134" s="89"/>
      <c r="Y134" s="89"/>
      <c r="Z134" s="89"/>
      <c r="AA134" s="89"/>
      <c r="AB134" s="89"/>
      <c r="AC134" s="89"/>
      <c r="AD134" s="89"/>
      <c r="AE134" s="89"/>
      <c r="AF134" s="89"/>
      <c r="AG134" s="89"/>
      <c r="AH134" s="89"/>
      <c r="AI134" s="89"/>
      <c r="AJ134" s="89"/>
      <c r="AK134" s="89"/>
      <c r="AL134" s="89"/>
      <c r="AM134" s="89"/>
      <c r="AN134" s="89"/>
      <c r="AO134" s="89"/>
      <c r="AP134" s="89"/>
      <c r="AQ134" s="89"/>
      <c r="AR134" s="89"/>
      <c r="AS134" s="89"/>
      <c r="AT134" s="89"/>
      <c r="AU134" s="89"/>
      <c r="AV134" s="89"/>
      <c r="AW134" s="100"/>
    </row>
    <row r="135" spans="1:49" ht="60" customHeight="1" x14ac:dyDescent="0.35">
      <c r="A135" s="98" t="s">
        <v>909</v>
      </c>
      <c r="B135" s="81" t="s">
        <v>911</v>
      </c>
      <c r="C135" s="83" t="s">
        <v>912</v>
      </c>
      <c r="D135" s="85" t="s">
        <v>913</v>
      </c>
      <c r="E135" s="85" t="s">
        <v>914</v>
      </c>
      <c r="F135" s="86" t="s">
        <v>546</v>
      </c>
      <c r="G135" s="86" t="s">
        <v>406</v>
      </c>
      <c r="H135" s="86">
        <v>1</v>
      </c>
      <c r="I135" s="88" t="str">
        <f>IF(COUNTIF(J135:AW135,"&lt;&gt;")=0,"",SUMPRODUCT(((Recommendations[ImplStatus]="Implemented")+(Recommendations[ImplStatus]="Compensated"))*ISNUMBER(MATCH(Recommendations[Id],J135:AW135,0)))/COUNTIF(J135:AW135,"&lt;&gt;"))</f>
        <v/>
      </c>
      <c r="J135" s="90"/>
      <c r="K135" s="90"/>
      <c r="L135" s="90"/>
      <c r="M135" s="90"/>
      <c r="N135" s="90"/>
      <c r="O135" s="90"/>
      <c r="P135" s="90"/>
      <c r="Q135" s="90"/>
      <c r="R135" s="90"/>
      <c r="S135" s="90"/>
      <c r="T135" s="90"/>
      <c r="U135" s="90"/>
      <c r="V135" s="90"/>
      <c r="W135" s="90"/>
      <c r="X135" s="90"/>
      <c r="Y135" s="90"/>
      <c r="Z135" s="90"/>
      <c r="AA135" s="90"/>
      <c r="AB135" s="90"/>
      <c r="AC135" s="90"/>
      <c r="AD135" s="90"/>
      <c r="AE135" s="90"/>
      <c r="AF135" s="90"/>
      <c r="AG135" s="90"/>
      <c r="AH135" s="90"/>
      <c r="AI135" s="90"/>
      <c r="AJ135" s="90"/>
      <c r="AK135" s="90"/>
      <c r="AL135" s="90"/>
      <c r="AM135" s="90"/>
      <c r="AN135" s="90"/>
      <c r="AO135" s="90"/>
      <c r="AP135" s="90"/>
      <c r="AQ135" s="90"/>
      <c r="AR135" s="90"/>
      <c r="AS135" s="90"/>
      <c r="AT135" s="90"/>
      <c r="AU135" s="90"/>
      <c r="AV135" s="90"/>
      <c r="AW135" s="101"/>
    </row>
    <row r="136" spans="1:49" ht="60" customHeight="1" x14ac:dyDescent="0.35">
      <c r="A136" s="98" t="s">
        <v>909</v>
      </c>
      <c r="B136" s="81" t="s">
        <v>915</v>
      </c>
      <c r="C136" s="83" t="s">
        <v>916</v>
      </c>
      <c r="D136" s="85" t="s">
        <v>917</v>
      </c>
      <c r="E136" s="85" t="s">
        <v>918</v>
      </c>
      <c r="F136" s="86" t="s">
        <v>521</v>
      </c>
      <c r="G136" s="86" t="s">
        <v>462</v>
      </c>
      <c r="H136" s="86">
        <v>2</v>
      </c>
      <c r="I136" s="88" t="str">
        <f>IF(COUNTIF(J136:AW136,"&lt;&gt;")=0,"",SUMPRODUCT(((Recommendations[ImplStatus]="Implemented")+(Recommendations[ImplStatus]="Compensated"))*ISNUMBER(MATCH(Recommendations[Id],J136:AW136,0)))/COUNTIF(J136:AW136,"&lt;&gt;"))</f>
        <v/>
      </c>
      <c r="J136" s="90"/>
      <c r="K136" s="90"/>
      <c r="L136" s="90"/>
      <c r="M136" s="90"/>
      <c r="N136" s="90"/>
      <c r="O136" s="90"/>
      <c r="P136" s="90"/>
      <c r="Q136" s="90"/>
      <c r="R136" s="90"/>
      <c r="S136" s="90"/>
      <c r="T136" s="90"/>
      <c r="U136" s="90"/>
      <c r="V136" s="90"/>
      <c r="W136" s="90"/>
      <c r="X136" s="90"/>
      <c r="Y136" s="90"/>
      <c r="Z136" s="90"/>
      <c r="AA136" s="90"/>
      <c r="AB136" s="90"/>
      <c r="AC136" s="90"/>
      <c r="AD136" s="90"/>
      <c r="AE136" s="90"/>
      <c r="AF136" s="90"/>
      <c r="AG136" s="90"/>
      <c r="AH136" s="90"/>
      <c r="AI136" s="90"/>
      <c r="AJ136" s="90"/>
      <c r="AK136" s="90"/>
      <c r="AL136" s="90"/>
      <c r="AM136" s="90"/>
      <c r="AN136" s="90"/>
      <c r="AO136" s="90"/>
      <c r="AP136" s="90"/>
      <c r="AQ136" s="90"/>
      <c r="AR136" s="90"/>
      <c r="AS136" s="90"/>
      <c r="AT136" s="90"/>
      <c r="AU136" s="90"/>
      <c r="AV136" s="90"/>
      <c r="AW136" s="101"/>
    </row>
    <row r="137" spans="1:49" ht="60" customHeight="1" x14ac:dyDescent="0.35">
      <c r="A137" s="98" t="s">
        <v>909</v>
      </c>
      <c r="B137" s="81" t="s">
        <v>919</v>
      </c>
      <c r="C137" s="83" t="s">
        <v>920</v>
      </c>
      <c r="D137" s="85" t="s">
        <v>921</v>
      </c>
      <c r="E137" s="85" t="s">
        <v>922</v>
      </c>
      <c r="F137" s="86" t="s">
        <v>546</v>
      </c>
      <c r="G137" s="86" t="s">
        <v>462</v>
      </c>
      <c r="H137" s="86">
        <v>2</v>
      </c>
      <c r="I137" s="88" t="str">
        <f>IF(COUNTIF(J137:AW137,"&lt;&gt;")=0,"",SUMPRODUCT(((Recommendations[ImplStatus]="Implemented")+(Recommendations[ImplStatus]="Compensated"))*ISNUMBER(MATCH(Recommendations[Id],J137:AW137,0)))/COUNTIF(J137:AW137,"&lt;&gt;"))</f>
        <v/>
      </c>
      <c r="J137" s="90"/>
      <c r="K137" s="90"/>
      <c r="L137" s="90"/>
      <c r="M137" s="90"/>
      <c r="N137" s="90"/>
      <c r="O137" s="90"/>
      <c r="P137" s="90"/>
      <c r="Q137" s="90"/>
      <c r="R137" s="90"/>
      <c r="S137" s="90"/>
      <c r="T137" s="90"/>
      <c r="U137" s="90"/>
      <c r="V137" s="90"/>
      <c r="W137" s="90"/>
      <c r="X137" s="90"/>
      <c r="Y137" s="90"/>
      <c r="Z137" s="90"/>
      <c r="AA137" s="90"/>
      <c r="AB137" s="90"/>
      <c r="AC137" s="90"/>
      <c r="AD137" s="90"/>
      <c r="AE137" s="90"/>
      <c r="AF137" s="90"/>
      <c r="AG137" s="90"/>
      <c r="AH137" s="90"/>
      <c r="AI137" s="90"/>
      <c r="AJ137" s="90"/>
      <c r="AK137" s="90"/>
      <c r="AL137" s="90"/>
      <c r="AM137" s="90"/>
      <c r="AN137" s="90"/>
      <c r="AO137" s="90"/>
      <c r="AP137" s="90"/>
      <c r="AQ137" s="90"/>
      <c r="AR137" s="90"/>
      <c r="AS137" s="90"/>
      <c r="AT137" s="90"/>
      <c r="AU137" s="90"/>
      <c r="AV137" s="90"/>
      <c r="AW137" s="101"/>
    </row>
    <row r="138" spans="1:49" ht="60" customHeight="1" x14ac:dyDescent="0.35">
      <c r="A138" s="98" t="s">
        <v>909</v>
      </c>
      <c r="B138" s="81" t="s">
        <v>923</v>
      </c>
      <c r="C138" s="83" t="s">
        <v>924</v>
      </c>
      <c r="D138" s="85" t="s">
        <v>925</v>
      </c>
      <c r="E138" s="85" t="s">
        <v>926</v>
      </c>
      <c r="F138" s="86" t="s">
        <v>521</v>
      </c>
      <c r="G138" s="86" t="s">
        <v>462</v>
      </c>
      <c r="H138" s="86">
        <v>2</v>
      </c>
      <c r="I138" s="88" t="str">
        <f>IF(COUNTIF(J138:AW138,"&lt;&gt;")=0,"",SUMPRODUCT(((Recommendations[ImplStatus]="Implemented")+(Recommendations[ImplStatus]="Compensated"))*ISNUMBER(MATCH(Recommendations[Id],J138:AW138,0)))/COUNTIF(J138:AW138,"&lt;&gt;"))</f>
        <v/>
      </c>
      <c r="J138" s="90"/>
      <c r="K138" s="90"/>
      <c r="L138" s="90"/>
      <c r="M138" s="90"/>
      <c r="N138" s="90"/>
      <c r="O138" s="90"/>
      <c r="P138" s="90"/>
      <c r="Q138" s="90"/>
      <c r="R138" s="90"/>
      <c r="S138" s="90"/>
      <c r="T138" s="90"/>
      <c r="U138" s="90"/>
      <c r="V138" s="90"/>
      <c r="W138" s="90"/>
      <c r="X138" s="90"/>
      <c r="Y138" s="90"/>
      <c r="Z138" s="90"/>
      <c r="AA138" s="90"/>
      <c r="AB138" s="90"/>
      <c r="AC138" s="90"/>
      <c r="AD138" s="90"/>
      <c r="AE138" s="90"/>
      <c r="AF138" s="90"/>
      <c r="AG138" s="90"/>
      <c r="AH138" s="90"/>
      <c r="AI138" s="90"/>
      <c r="AJ138" s="90"/>
      <c r="AK138" s="90"/>
      <c r="AL138" s="90"/>
      <c r="AM138" s="90"/>
      <c r="AN138" s="90"/>
      <c r="AO138" s="90"/>
      <c r="AP138" s="90"/>
      <c r="AQ138" s="90"/>
      <c r="AR138" s="90"/>
      <c r="AS138" s="90"/>
      <c r="AT138" s="90"/>
      <c r="AU138" s="90"/>
      <c r="AV138" s="90"/>
      <c r="AW138" s="101"/>
    </row>
    <row r="139" spans="1:49" ht="60" customHeight="1" x14ac:dyDescent="0.35">
      <c r="A139" s="98" t="s">
        <v>909</v>
      </c>
      <c r="B139" s="81" t="s">
        <v>927</v>
      </c>
      <c r="C139" s="83" t="s">
        <v>928</v>
      </c>
      <c r="D139" s="85" t="s">
        <v>929</v>
      </c>
      <c r="E139" s="85" t="s">
        <v>930</v>
      </c>
      <c r="F139" s="86" t="s">
        <v>546</v>
      </c>
      <c r="G139" s="86" t="s">
        <v>462</v>
      </c>
      <c r="H139" s="86">
        <v>3</v>
      </c>
      <c r="I139" s="88" t="str">
        <f>IF(COUNTIF(J139:AW139,"&lt;&gt;")=0,"",SUMPRODUCT(((Recommendations[ImplStatus]="Implemented")+(Recommendations[ImplStatus]="Compensated"))*ISNUMBER(MATCH(Recommendations[Id],J139:AW139,0)))/COUNTIF(J139:AW139,"&lt;&gt;"))</f>
        <v/>
      </c>
      <c r="J139" s="90"/>
      <c r="K139" s="90"/>
      <c r="L139" s="90"/>
      <c r="M139" s="90"/>
      <c r="N139" s="90"/>
      <c r="O139" s="90"/>
      <c r="P139" s="90"/>
      <c r="Q139" s="90"/>
      <c r="R139" s="90"/>
      <c r="S139" s="90"/>
      <c r="T139" s="90"/>
      <c r="U139" s="90"/>
      <c r="V139" s="90"/>
      <c r="W139" s="90"/>
      <c r="X139" s="90"/>
      <c r="Y139" s="90"/>
      <c r="Z139" s="90"/>
      <c r="AA139" s="90"/>
      <c r="AB139" s="90"/>
      <c r="AC139" s="90"/>
      <c r="AD139" s="90"/>
      <c r="AE139" s="90"/>
      <c r="AF139" s="90"/>
      <c r="AG139" s="90"/>
      <c r="AH139" s="90"/>
      <c r="AI139" s="90"/>
      <c r="AJ139" s="90"/>
      <c r="AK139" s="90"/>
      <c r="AL139" s="90"/>
      <c r="AM139" s="90"/>
      <c r="AN139" s="90"/>
      <c r="AO139" s="90"/>
      <c r="AP139" s="90"/>
      <c r="AQ139" s="90"/>
      <c r="AR139" s="90"/>
      <c r="AS139" s="90"/>
      <c r="AT139" s="90"/>
      <c r="AU139" s="90"/>
      <c r="AV139" s="90"/>
      <c r="AW139" s="101"/>
    </row>
    <row r="140" spans="1:49" ht="60" customHeight="1" x14ac:dyDescent="0.35">
      <c r="A140" s="98" t="s">
        <v>909</v>
      </c>
      <c r="B140" s="81" t="s">
        <v>931</v>
      </c>
      <c r="C140" s="83" t="s">
        <v>932</v>
      </c>
      <c r="D140" s="85" t="s">
        <v>933</v>
      </c>
      <c r="E140" s="85" t="s">
        <v>934</v>
      </c>
      <c r="F140" s="86" t="s">
        <v>461</v>
      </c>
      <c r="G140" s="86" t="s">
        <v>462</v>
      </c>
      <c r="H140" s="86">
        <v>3</v>
      </c>
      <c r="I140" s="88" t="str">
        <f>IF(COUNTIF(J140:AW140,"&lt;&gt;")=0,"",SUMPRODUCT(((Recommendations[ImplStatus]="Implemented")+(Recommendations[ImplStatus]="Compensated"))*ISNUMBER(MATCH(Recommendations[Id],J140:AW140,0)))/COUNTIF(J140:AW140,"&lt;&gt;"))</f>
        <v/>
      </c>
      <c r="J140" s="90"/>
      <c r="K140" s="90"/>
      <c r="L140" s="90"/>
      <c r="M140" s="90"/>
      <c r="N140" s="90"/>
      <c r="O140" s="90"/>
      <c r="P140" s="90"/>
      <c r="Q140" s="90"/>
      <c r="R140" s="90"/>
      <c r="S140" s="90"/>
      <c r="T140" s="90"/>
      <c r="U140" s="90"/>
      <c r="V140" s="90"/>
      <c r="W140" s="90"/>
      <c r="X140" s="90"/>
      <c r="Y140" s="90"/>
      <c r="Z140" s="90"/>
      <c r="AA140" s="90"/>
      <c r="AB140" s="90"/>
      <c r="AC140" s="90"/>
      <c r="AD140" s="90"/>
      <c r="AE140" s="90"/>
      <c r="AF140" s="90"/>
      <c r="AG140" s="90"/>
      <c r="AH140" s="90"/>
      <c r="AI140" s="90"/>
      <c r="AJ140" s="90"/>
      <c r="AK140" s="90"/>
      <c r="AL140" s="90"/>
      <c r="AM140" s="90"/>
      <c r="AN140" s="90"/>
      <c r="AO140" s="90"/>
      <c r="AP140" s="90"/>
      <c r="AQ140" s="90"/>
      <c r="AR140" s="90"/>
      <c r="AS140" s="90"/>
      <c r="AT140" s="90"/>
      <c r="AU140" s="90"/>
      <c r="AV140" s="90"/>
      <c r="AW140" s="101"/>
    </row>
    <row r="141" spans="1:49" ht="60" customHeight="1" x14ac:dyDescent="0.35">
      <c r="A141" s="98" t="s">
        <v>909</v>
      </c>
      <c r="B141" s="81" t="s">
        <v>935</v>
      </c>
      <c r="C141" s="83" t="s">
        <v>936</v>
      </c>
      <c r="D141" s="85" t="s">
        <v>937</v>
      </c>
      <c r="E141" s="85" t="s">
        <v>938</v>
      </c>
      <c r="F141" s="86" t="s">
        <v>461</v>
      </c>
      <c r="G141" s="86" t="s">
        <v>446</v>
      </c>
      <c r="H141" s="86">
        <v>3</v>
      </c>
      <c r="I141" s="88" t="str">
        <f>IF(COUNTIF(J141:AW141,"&lt;&gt;")=0,"",SUMPRODUCT(((Recommendations[ImplStatus]="Implemented")+(Recommendations[ImplStatus]="Compensated"))*ISNUMBER(MATCH(Recommendations[Id],J141:AW141,0)))/COUNTIF(J141:AW141,"&lt;&gt;"))</f>
        <v/>
      </c>
      <c r="J141" s="90"/>
      <c r="K141" s="90"/>
      <c r="L141" s="90"/>
      <c r="M141" s="90"/>
      <c r="N141" s="90"/>
      <c r="O141" s="90"/>
      <c r="P141" s="90"/>
      <c r="Q141" s="90"/>
      <c r="R141" s="90"/>
      <c r="S141" s="90"/>
      <c r="T141" s="90"/>
      <c r="U141" s="90"/>
      <c r="V141" s="90"/>
      <c r="W141" s="90"/>
      <c r="X141" s="90"/>
      <c r="Y141" s="90"/>
      <c r="Z141" s="90"/>
      <c r="AA141" s="90"/>
      <c r="AB141" s="90"/>
      <c r="AC141" s="90"/>
      <c r="AD141" s="90"/>
      <c r="AE141" s="90"/>
      <c r="AF141" s="90"/>
      <c r="AG141" s="90"/>
      <c r="AH141" s="90"/>
      <c r="AI141" s="90"/>
      <c r="AJ141" s="90"/>
      <c r="AK141" s="90"/>
      <c r="AL141" s="90"/>
      <c r="AM141" s="90"/>
      <c r="AN141" s="90"/>
      <c r="AO141" s="90"/>
      <c r="AP141" s="90"/>
      <c r="AQ141" s="90"/>
      <c r="AR141" s="90"/>
      <c r="AS141" s="90"/>
      <c r="AT141" s="90"/>
      <c r="AU141" s="90"/>
      <c r="AV141" s="90"/>
      <c r="AW141" s="101"/>
    </row>
    <row r="142" spans="1:49" ht="60" customHeight="1" outlineLevel="1" x14ac:dyDescent="0.35">
      <c r="A142" s="97" t="s">
        <v>939</v>
      </c>
      <c r="B142" s="80">
        <v>16</v>
      </c>
      <c r="C142" s="82" t="s">
        <v>25</v>
      </c>
      <c r="D142" s="84" t="s">
        <v>940</v>
      </c>
      <c r="E142" s="84" t="s">
        <v>25</v>
      </c>
      <c r="F142" s="80" t="s">
        <v>25</v>
      </c>
      <c r="G142" s="80" t="s">
        <v>25</v>
      </c>
      <c r="H142" s="80"/>
      <c r="I142" s="87" t="str">
        <f>IF(COUNTIF(J142:AW142,"&lt;&gt;")=0,"",SUMPRODUCT(((Recommendations[ImplStatus]="Implemented")+(Recommendations[ImplStatus]="Compensated"))*ISNUMBER(MATCH(Recommendations[Id],J142:AW142,0)))/COUNTIF(J142:AW142,"&lt;&gt;"))</f>
        <v/>
      </c>
      <c r="J142" s="89"/>
      <c r="K142" s="89"/>
      <c r="L142" s="89"/>
      <c r="M142" s="89"/>
      <c r="N142" s="89"/>
      <c r="O142" s="89"/>
      <c r="P142" s="89"/>
      <c r="Q142" s="89"/>
      <c r="R142" s="89"/>
      <c r="S142" s="89"/>
      <c r="T142" s="89"/>
      <c r="U142" s="89"/>
      <c r="V142" s="89"/>
      <c r="W142" s="89"/>
      <c r="X142" s="89"/>
      <c r="Y142" s="89"/>
      <c r="Z142" s="89"/>
      <c r="AA142" s="89"/>
      <c r="AB142" s="89"/>
      <c r="AC142" s="89"/>
      <c r="AD142" s="89"/>
      <c r="AE142" s="89"/>
      <c r="AF142" s="89"/>
      <c r="AG142" s="89"/>
      <c r="AH142" s="89"/>
      <c r="AI142" s="89"/>
      <c r="AJ142" s="89"/>
      <c r="AK142" s="89"/>
      <c r="AL142" s="89"/>
      <c r="AM142" s="89"/>
      <c r="AN142" s="89"/>
      <c r="AO142" s="89"/>
      <c r="AP142" s="89"/>
      <c r="AQ142" s="89"/>
      <c r="AR142" s="89"/>
      <c r="AS142" s="89"/>
      <c r="AT142" s="89"/>
      <c r="AU142" s="89"/>
      <c r="AV142" s="89"/>
      <c r="AW142" s="100"/>
    </row>
    <row r="143" spans="1:49" ht="60" customHeight="1" x14ac:dyDescent="0.35">
      <c r="A143" s="98" t="s">
        <v>939</v>
      </c>
      <c r="B143" s="81" t="s">
        <v>941</v>
      </c>
      <c r="C143" s="83" t="s">
        <v>942</v>
      </c>
      <c r="D143" s="85" t="s">
        <v>943</v>
      </c>
      <c r="E143" s="85" t="s">
        <v>944</v>
      </c>
      <c r="F143" s="86" t="s">
        <v>521</v>
      </c>
      <c r="G143" s="86" t="s">
        <v>462</v>
      </c>
      <c r="H143" s="86">
        <v>2</v>
      </c>
      <c r="I143" s="88" t="str">
        <f>IF(COUNTIF(J143:AW143,"&lt;&gt;")=0,"",SUMPRODUCT(((Recommendations[ImplStatus]="Implemented")+(Recommendations[ImplStatus]="Compensated"))*ISNUMBER(MATCH(Recommendations[Id],J143:AW143,0)))/COUNTIF(J143:AW143,"&lt;&gt;"))</f>
        <v/>
      </c>
      <c r="J143" s="90"/>
      <c r="K143" s="90"/>
      <c r="L143" s="90"/>
      <c r="M143" s="90"/>
      <c r="N143" s="90"/>
      <c r="O143" s="90"/>
      <c r="P143" s="90"/>
      <c r="Q143" s="90"/>
      <c r="R143" s="90"/>
      <c r="S143" s="90"/>
      <c r="T143" s="90"/>
      <c r="U143" s="90"/>
      <c r="V143" s="90"/>
      <c r="W143" s="90"/>
      <c r="X143" s="90"/>
      <c r="Y143" s="90"/>
      <c r="Z143" s="90"/>
      <c r="AA143" s="90"/>
      <c r="AB143" s="90"/>
      <c r="AC143" s="90"/>
      <c r="AD143" s="90"/>
      <c r="AE143" s="90"/>
      <c r="AF143" s="90"/>
      <c r="AG143" s="90"/>
      <c r="AH143" s="90"/>
      <c r="AI143" s="90"/>
      <c r="AJ143" s="90"/>
      <c r="AK143" s="90"/>
      <c r="AL143" s="90"/>
      <c r="AM143" s="90"/>
      <c r="AN143" s="90"/>
      <c r="AO143" s="90"/>
      <c r="AP143" s="90"/>
      <c r="AQ143" s="90"/>
      <c r="AR143" s="90"/>
      <c r="AS143" s="90"/>
      <c r="AT143" s="90"/>
      <c r="AU143" s="90"/>
      <c r="AV143" s="90"/>
      <c r="AW143" s="101"/>
    </row>
    <row r="144" spans="1:49" ht="60" customHeight="1" x14ac:dyDescent="0.35">
      <c r="A144" s="98" t="s">
        <v>939</v>
      </c>
      <c r="B144" s="81" t="s">
        <v>945</v>
      </c>
      <c r="C144" s="83" t="s">
        <v>946</v>
      </c>
      <c r="D144" s="85" t="s">
        <v>947</v>
      </c>
      <c r="E144" s="85" t="s">
        <v>948</v>
      </c>
      <c r="F144" s="86" t="s">
        <v>521</v>
      </c>
      <c r="G144" s="86" t="s">
        <v>462</v>
      </c>
      <c r="H144" s="86">
        <v>2</v>
      </c>
      <c r="I144" s="88" t="str">
        <f>IF(COUNTIF(J144:AW144,"&lt;&gt;")=0,"",SUMPRODUCT(((Recommendations[ImplStatus]="Implemented")+(Recommendations[ImplStatus]="Compensated"))*ISNUMBER(MATCH(Recommendations[Id],J144:AW144,0)))/COUNTIF(J144:AW144,"&lt;&gt;"))</f>
        <v/>
      </c>
      <c r="J144" s="90"/>
      <c r="K144" s="90"/>
      <c r="L144" s="90"/>
      <c r="M144" s="90"/>
      <c r="N144" s="90"/>
      <c r="O144" s="90"/>
      <c r="P144" s="90"/>
      <c r="Q144" s="90"/>
      <c r="R144" s="90"/>
      <c r="S144" s="90"/>
      <c r="T144" s="90"/>
      <c r="U144" s="90"/>
      <c r="V144" s="90"/>
      <c r="W144" s="90"/>
      <c r="X144" s="90"/>
      <c r="Y144" s="90"/>
      <c r="Z144" s="90"/>
      <c r="AA144" s="90"/>
      <c r="AB144" s="90"/>
      <c r="AC144" s="90"/>
      <c r="AD144" s="90"/>
      <c r="AE144" s="90"/>
      <c r="AF144" s="90"/>
      <c r="AG144" s="90"/>
      <c r="AH144" s="90"/>
      <c r="AI144" s="90"/>
      <c r="AJ144" s="90"/>
      <c r="AK144" s="90"/>
      <c r="AL144" s="90"/>
      <c r="AM144" s="90"/>
      <c r="AN144" s="90"/>
      <c r="AO144" s="90"/>
      <c r="AP144" s="90"/>
      <c r="AQ144" s="90"/>
      <c r="AR144" s="90"/>
      <c r="AS144" s="90"/>
      <c r="AT144" s="90"/>
      <c r="AU144" s="90"/>
      <c r="AV144" s="90"/>
      <c r="AW144" s="101"/>
    </row>
    <row r="145" spans="1:49" ht="60" customHeight="1" x14ac:dyDescent="0.35">
      <c r="A145" s="98" t="s">
        <v>939</v>
      </c>
      <c r="B145" s="81" t="s">
        <v>949</v>
      </c>
      <c r="C145" s="83" t="s">
        <v>950</v>
      </c>
      <c r="D145" s="85" t="s">
        <v>951</v>
      </c>
      <c r="E145" s="85" t="s">
        <v>952</v>
      </c>
      <c r="F145" s="86" t="s">
        <v>429</v>
      </c>
      <c r="G145" s="86" t="s">
        <v>414</v>
      </c>
      <c r="H145" s="86">
        <v>2</v>
      </c>
      <c r="I145" s="88" t="str">
        <f>IF(COUNTIF(J145:AW145,"&lt;&gt;")=0,"",SUMPRODUCT(((Recommendations[ImplStatus]="Implemented")+(Recommendations[ImplStatus]="Compensated"))*ISNUMBER(MATCH(Recommendations[Id],J145:AW145,0)))/COUNTIF(J145:AW145,"&lt;&gt;"))</f>
        <v/>
      </c>
      <c r="J145" s="90"/>
      <c r="K145" s="90"/>
      <c r="L145" s="90"/>
      <c r="M145" s="90"/>
      <c r="N145" s="90"/>
      <c r="O145" s="90"/>
      <c r="P145" s="90"/>
      <c r="Q145" s="90"/>
      <c r="R145" s="90"/>
      <c r="S145" s="90"/>
      <c r="T145" s="90"/>
      <c r="U145" s="90"/>
      <c r="V145" s="90"/>
      <c r="W145" s="90"/>
      <c r="X145" s="90"/>
      <c r="Y145" s="90"/>
      <c r="Z145" s="90"/>
      <c r="AA145" s="90"/>
      <c r="AB145" s="90"/>
      <c r="AC145" s="90"/>
      <c r="AD145" s="90"/>
      <c r="AE145" s="90"/>
      <c r="AF145" s="90"/>
      <c r="AG145" s="90"/>
      <c r="AH145" s="90"/>
      <c r="AI145" s="90"/>
      <c r="AJ145" s="90"/>
      <c r="AK145" s="90"/>
      <c r="AL145" s="90"/>
      <c r="AM145" s="90"/>
      <c r="AN145" s="90"/>
      <c r="AO145" s="90"/>
      <c r="AP145" s="90"/>
      <c r="AQ145" s="90"/>
      <c r="AR145" s="90"/>
      <c r="AS145" s="90"/>
      <c r="AT145" s="90"/>
      <c r="AU145" s="90"/>
      <c r="AV145" s="90"/>
      <c r="AW145" s="101"/>
    </row>
    <row r="146" spans="1:49" ht="60" customHeight="1" x14ac:dyDescent="0.35">
      <c r="A146" s="98" t="s">
        <v>939</v>
      </c>
      <c r="B146" s="81" t="s">
        <v>953</v>
      </c>
      <c r="C146" s="83" t="s">
        <v>954</v>
      </c>
      <c r="D146" s="85" t="s">
        <v>955</v>
      </c>
      <c r="E146" s="85" t="s">
        <v>956</v>
      </c>
      <c r="F146" s="86" t="s">
        <v>429</v>
      </c>
      <c r="G146" s="86" t="s">
        <v>406</v>
      </c>
      <c r="H146" s="86">
        <v>2</v>
      </c>
      <c r="I146" s="88" t="str">
        <f>IF(COUNTIF(J146:AW146,"&lt;&gt;")=0,"",SUMPRODUCT(((Recommendations[ImplStatus]="Implemented")+(Recommendations[ImplStatus]="Compensated"))*ISNUMBER(MATCH(Recommendations[Id],J146:AW146,0)))/COUNTIF(J146:AW146,"&lt;&gt;"))</f>
        <v/>
      </c>
      <c r="J146" s="90"/>
      <c r="K146" s="90"/>
      <c r="L146" s="90"/>
      <c r="M146" s="90"/>
      <c r="N146" s="90"/>
      <c r="O146" s="90"/>
      <c r="P146" s="90"/>
      <c r="Q146" s="90"/>
      <c r="R146" s="90"/>
      <c r="S146" s="90"/>
      <c r="T146" s="90"/>
      <c r="U146" s="90"/>
      <c r="V146" s="90"/>
      <c r="W146" s="90"/>
      <c r="X146" s="90"/>
      <c r="Y146" s="90"/>
      <c r="Z146" s="90"/>
      <c r="AA146" s="90"/>
      <c r="AB146" s="90"/>
      <c r="AC146" s="90"/>
      <c r="AD146" s="90"/>
      <c r="AE146" s="90"/>
      <c r="AF146" s="90"/>
      <c r="AG146" s="90"/>
      <c r="AH146" s="90"/>
      <c r="AI146" s="90"/>
      <c r="AJ146" s="90"/>
      <c r="AK146" s="90"/>
      <c r="AL146" s="90"/>
      <c r="AM146" s="90"/>
      <c r="AN146" s="90"/>
      <c r="AO146" s="90"/>
      <c r="AP146" s="90"/>
      <c r="AQ146" s="90"/>
      <c r="AR146" s="90"/>
      <c r="AS146" s="90"/>
      <c r="AT146" s="90"/>
      <c r="AU146" s="90"/>
      <c r="AV146" s="90"/>
      <c r="AW146" s="101"/>
    </row>
    <row r="147" spans="1:49" ht="60" customHeight="1" x14ac:dyDescent="0.35">
      <c r="A147" s="98" t="s">
        <v>939</v>
      </c>
      <c r="B147" s="81" t="s">
        <v>957</v>
      </c>
      <c r="C147" s="83" t="s">
        <v>958</v>
      </c>
      <c r="D147" s="85" t="s">
        <v>959</v>
      </c>
      <c r="E147" s="85" t="s">
        <v>960</v>
      </c>
      <c r="F147" s="86" t="s">
        <v>429</v>
      </c>
      <c r="G147" s="86" t="s">
        <v>446</v>
      </c>
      <c r="H147" s="86">
        <v>2</v>
      </c>
      <c r="I147" s="88" t="str">
        <f>IF(COUNTIF(J147:AW147,"&lt;&gt;")=0,"",SUMPRODUCT(((Recommendations[ImplStatus]="Implemented")+(Recommendations[ImplStatus]="Compensated"))*ISNUMBER(MATCH(Recommendations[Id],J147:AW147,0)))/COUNTIF(J147:AW147,"&lt;&gt;"))</f>
        <v/>
      </c>
      <c r="J147" s="90"/>
      <c r="K147" s="90"/>
      <c r="L147" s="90"/>
      <c r="M147" s="90"/>
      <c r="N147" s="90"/>
      <c r="O147" s="90"/>
      <c r="P147" s="90"/>
      <c r="Q147" s="90"/>
      <c r="R147" s="90"/>
      <c r="S147" s="90"/>
      <c r="T147" s="90"/>
      <c r="U147" s="90"/>
      <c r="V147" s="90"/>
      <c r="W147" s="90"/>
      <c r="X147" s="90"/>
      <c r="Y147" s="90"/>
      <c r="Z147" s="90"/>
      <c r="AA147" s="90"/>
      <c r="AB147" s="90"/>
      <c r="AC147" s="90"/>
      <c r="AD147" s="90"/>
      <c r="AE147" s="90"/>
      <c r="AF147" s="90"/>
      <c r="AG147" s="90"/>
      <c r="AH147" s="90"/>
      <c r="AI147" s="90"/>
      <c r="AJ147" s="90"/>
      <c r="AK147" s="90"/>
      <c r="AL147" s="90"/>
      <c r="AM147" s="90"/>
      <c r="AN147" s="90"/>
      <c r="AO147" s="90"/>
      <c r="AP147" s="90"/>
      <c r="AQ147" s="90"/>
      <c r="AR147" s="90"/>
      <c r="AS147" s="90"/>
      <c r="AT147" s="90"/>
      <c r="AU147" s="90"/>
      <c r="AV147" s="90"/>
      <c r="AW147" s="101"/>
    </row>
    <row r="148" spans="1:49" ht="60" customHeight="1" x14ac:dyDescent="0.35">
      <c r="A148" s="98" t="s">
        <v>939</v>
      </c>
      <c r="B148" s="81" t="s">
        <v>961</v>
      </c>
      <c r="C148" s="83" t="s">
        <v>962</v>
      </c>
      <c r="D148" s="85" t="s">
        <v>963</v>
      </c>
      <c r="E148" s="85" t="s">
        <v>964</v>
      </c>
      <c r="F148" s="86" t="s">
        <v>521</v>
      </c>
      <c r="G148" s="86" t="s">
        <v>462</v>
      </c>
      <c r="H148" s="86">
        <v>2</v>
      </c>
      <c r="I148" s="88" t="str">
        <f>IF(COUNTIF(J148:AW148,"&lt;&gt;")=0,"",SUMPRODUCT(((Recommendations[ImplStatus]="Implemented")+(Recommendations[ImplStatus]="Compensated"))*ISNUMBER(MATCH(Recommendations[Id],J148:AW148,0)))/COUNTIF(J148:AW148,"&lt;&gt;"))</f>
        <v/>
      </c>
      <c r="J148" s="90"/>
      <c r="K148" s="90"/>
      <c r="L148" s="90"/>
      <c r="M148" s="90"/>
      <c r="N148" s="90"/>
      <c r="O148" s="90"/>
      <c r="P148" s="90"/>
      <c r="Q148" s="90"/>
      <c r="R148" s="90"/>
      <c r="S148" s="90"/>
      <c r="T148" s="90"/>
      <c r="U148" s="90"/>
      <c r="V148" s="90"/>
      <c r="W148" s="90"/>
      <c r="X148" s="90"/>
      <c r="Y148" s="90"/>
      <c r="Z148" s="90"/>
      <c r="AA148" s="90"/>
      <c r="AB148" s="90"/>
      <c r="AC148" s="90"/>
      <c r="AD148" s="90"/>
      <c r="AE148" s="90"/>
      <c r="AF148" s="90"/>
      <c r="AG148" s="90"/>
      <c r="AH148" s="90"/>
      <c r="AI148" s="90"/>
      <c r="AJ148" s="90"/>
      <c r="AK148" s="90"/>
      <c r="AL148" s="90"/>
      <c r="AM148" s="90"/>
      <c r="AN148" s="90"/>
      <c r="AO148" s="90"/>
      <c r="AP148" s="90"/>
      <c r="AQ148" s="90"/>
      <c r="AR148" s="90"/>
      <c r="AS148" s="90"/>
      <c r="AT148" s="90"/>
      <c r="AU148" s="90"/>
      <c r="AV148" s="90"/>
      <c r="AW148" s="101"/>
    </row>
    <row r="149" spans="1:49" ht="60" customHeight="1" x14ac:dyDescent="0.35">
      <c r="A149" s="98" t="s">
        <v>939</v>
      </c>
      <c r="B149" s="81" t="s">
        <v>965</v>
      </c>
      <c r="C149" s="83" t="s">
        <v>966</v>
      </c>
      <c r="D149" s="85" t="s">
        <v>967</v>
      </c>
      <c r="E149" s="85" t="s">
        <v>968</v>
      </c>
      <c r="F149" s="86" t="s">
        <v>429</v>
      </c>
      <c r="G149" s="86" t="s">
        <v>446</v>
      </c>
      <c r="H149" s="86">
        <v>2</v>
      </c>
      <c r="I149" s="88" t="str">
        <f>IF(COUNTIF(J149:AW149,"&lt;&gt;")=0,"",SUMPRODUCT(((Recommendations[ImplStatus]="Implemented")+(Recommendations[ImplStatus]="Compensated"))*ISNUMBER(MATCH(Recommendations[Id],J149:AW149,0)))/COUNTIF(J149:AW149,"&lt;&gt;"))</f>
        <v/>
      </c>
      <c r="J149" s="90"/>
      <c r="K149" s="90"/>
      <c r="L149" s="90"/>
      <c r="M149" s="90"/>
      <c r="N149" s="90"/>
      <c r="O149" s="90"/>
      <c r="P149" s="90"/>
      <c r="Q149" s="90"/>
      <c r="R149" s="90"/>
      <c r="S149" s="90"/>
      <c r="T149" s="90"/>
      <c r="U149" s="90"/>
      <c r="V149" s="90"/>
      <c r="W149" s="90"/>
      <c r="X149" s="90"/>
      <c r="Y149" s="90"/>
      <c r="Z149" s="90"/>
      <c r="AA149" s="90"/>
      <c r="AB149" s="90"/>
      <c r="AC149" s="90"/>
      <c r="AD149" s="90"/>
      <c r="AE149" s="90"/>
      <c r="AF149" s="90"/>
      <c r="AG149" s="90"/>
      <c r="AH149" s="90"/>
      <c r="AI149" s="90"/>
      <c r="AJ149" s="90"/>
      <c r="AK149" s="90"/>
      <c r="AL149" s="90"/>
      <c r="AM149" s="90"/>
      <c r="AN149" s="90"/>
      <c r="AO149" s="90"/>
      <c r="AP149" s="90"/>
      <c r="AQ149" s="90"/>
      <c r="AR149" s="90"/>
      <c r="AS149" s="90"/>
      <c r="AT149" s="90"/>
      <c r="AU149" s="90"/>
      <c r="AV149" s="90"/>
      <c r="AW149" s="101"/>
    </row>
    <row r="150" spans="1:49" ht="60" customHeight="1" x14ac:dyDescent="0.35">
      <c r="A150" s="98" t="s">
        <v>939</v>
      </c>
      <c r="B150" s="81" t="s">
        <v>969</v>
      </c>
      <c r="C150" s="83" t="s">
        <v>970</v>
      </c>
      <c r="D150" s="85" t="s">
        <v>971</v>
      </c>
      <c r="E150" s="85" t="s">
        <v>972</v>
      </c>
      <c r="F150" s="86" t="s">
        <v>675</v>
      </c>
      <c r="G150" s="86" t="s">
        <v>446</v>
      </c>
      <c r="H150" s="86">
        <v>2</v>
      </c>
      <c r="I150" s="88" t="str">
        <f>IF(COUNTIF(J150:AW150,"&lt;&gt;")=0,"",SUMPRODUCT(((Recommendations[ImplStatus]="Implemented")+(Recommendations[ImplStatus]="Compensated"))*ISNUMBER(MATCH(Recommendations[Id],J150:AW150,0)))/COUNTIF(J150:AW150,"&lt;&gt;"))</f>
        <v/>
      </c>
      <c r="J150" s="90"/>
      <c r="K150" s="90"/>
      <c r="L150" s="90"/>
      <c r="M150" s="90"/>
      <c r="N150" s="90"/>
      <c r="O150" s="90"/>
      <c r="P150" s="90"/>
      <c r="Q150" s="90"/>
      <c r="R150" s="90"/>
      <c r="S150" s="90"/>
      <c r="T150" s="90"/>
      <c r="U150" s="90"/>
      <c r="V150" s="90"/>
      <c r="W150" s="90"/>
      <c r="X150" s="90"/>
      <c r="Y150" s="90"/>
      <c r="Z150" s="90"/>
      <c r="AA150" s="90"/>
      <c r="AB150" s="90"/>
      <c r="AC150" s="90"/>
      <c r="AD150" s="90"/>
      <c r="AE150" s="90"/>
      <c r="AF150" s="90"/>
      <c r="AG150" s="90"/>
      <c r="AH150" s="90"/>
      <c r="AI150" s="90"/>
      <c r="AJ150" s="90"/>
      <c r="AK150" s="90"/>
      <c r="AL150" s="90"/>
      <c r="AM150" s="90"/>
      <c r="AN150" s="90"/>
      <c r="AO150" s="90"/>
      <c r="AP150" s="90"/>
      <c r="AQ150" s="90"/>
      <c r="AR150" s="90"/>
      <c r="AS150" s="90"/>
      <c r="AT150" s="90"/>
      <c r="AU150" s="90"/>
      <c r="AV150" s="90"/>
      <c r="AW150" s="101"/>
    </row>
    <row r="151" spans="1:49" ht="60" customHeight="1" x14ac:dyDescent="0.35">
      <c r="A151" s="98" t="s">
        <v>939</v>
      </c>
      <c r="B151" s="81" t="s">
        <v>973</v>
      </c>
      <c r="C151" s="83" t="s">
        <v>974</v>
      </c>
      <c r="D151" s="85" t="s">
        <v>975</v>
      </c>
      <c r="E151" s="85" t="s">
        <v>976</v>
      </c>
      <c r="F151" s="86" t="s">
        <v>546</v>
      </c>
      <c r="G151" s="86" t="s">
        <v>446</v>
      </c>
      <c r="H151" s="86">
        <v>2</v>
      </c>
      <c r="I151" s="88" t="str">
        <f>IF(COUNTIF(J151:AW151,"&lt;&gt;")=0,"",SUMPRODUCT(((Recommendations[ImplStatus]="Implemented")+(Recommendations[ImplStatus]="Compensated"))*ISNUMBER(MATCH(Recommendations[Id],J151:AW151,0)))/COUNTIF(J151:AW151,"&lt;&gt;"))</f>
        <v/>
      </c>
      <c r="J151" s="90"/>
      <c r="K151" s="90"/>
      <c r="L151" s="90"/>
      <c r="M151" s="90"/>
      <c r="N151" s="90"/>
      <c r="O151" s="90"/>
      <c r="P151" s="90"/>
      <c r="Q151" s="90"/>
      <c r="R151" s="90"/>
      <c r="S151" s="90"/>
      <c r="T151" s="90"/>
      <c r="U151" s="90"/>
      <c r="V151" s="90"/>
      <c r="W151" s="90"/>
      <c r="X151" s="90"/>
      <c r="Y151" s="90"/>
      <c r="Z151" s="90"/>
      <c r="AA151" s="90"/>
      <c r="AB151" s="90"/>
      <c r="AC151" s="90"/>
      <c r="AD151" s="90"/>
      <c r="AE151" s="90"/>
      <c r="AF151" s="90"/>
      <c r="AG151" s="90"/>
      <c r="AH151" s="90"/>
      <c r="AI151" s="90"/>
      <c r="AJ151" s="90"/>
      <c r="AK151" s="90"/>
      <c r="AL151" s="90"/>
      <c r="AM151" s="90"/>
      <c r="AN151" s="90"/>
      <c r="AO151" s="90"/>
      <c r="AP151" s="90"/>
      <c r="AQ151" s="90"/>
      <c r="AR151" s="90"/>
      <c r="AS151" s="90"/>
      <c r="AT151" s="90"/>
      <c r="AU151" s="90"/>
      <c r="AV151" s="90"/>
      <c r="AW151" s="101"/>
    </row>
    <row r="152" spans="1:49" ht="60" customHeight="1" x14ac:dyDescent="0.35">
      <c r="A152" s="98" t="s">
        <v>939</v>
      </c>
      <c r="B152" s="81" t="s">
        <v>977</v>
      </c>
      <c r="C152" s="83" t="s">
        <v>978</v>
      </c>
      <c r="D152" s="85" t="s">
        <v>979</v>
      </c>
      <c r="E152" s="85" t="s">
        <v>980</v>
      </c>
      <c r="F152" s="86" t="s">
        <v>429</v>
      </c>
      <c r="G152" s="86" t="s">
        <v>446</v>
      </c>
      <c r="H152" s="86">
        <v>2</v>
      </c>
      <c r="I152" s="88" t="str">
        <f>IF(COUNTIF(J152:AW152,"&lt;&gt;")=0,"",SUMPRODUCT(((Recommendations[ImplStatus]="Implemented")+(Recommendations[ImplStatus]="Compensated"))*ISNUMBER(MATCH(Recommendations[Id],J152:AW152,0)))/COUNTIF(J152:AW152,"&lt;&gt;"))</f>
        <v/>
      </c>
      <c r="J152" s="90"/>
      <c r="K152" s="90"/>
      <c r="L152" s="90"/>
      <c r="M152" s="90"/>
      <c r="N152" s="90"/>
      <c r="O152" s="90"/>
      <c r="P152" s="90"/>
      <c r="Q152" s="90"/>
      <c r="R152" s="90"/>
      <c r="S152" s="90"/>
      <c r="T152" s="90"/>
      <c r="U152" s="90"/>
      <c r="V152" s="90"/>
      <c r="W152" s="90"/>
      <c r="X152" s="90"/>
      <c r="Y152" s="90"/>
      <c r="Z152" s="90"/>
      <c r="AA152" s="90"/>
      <c r="AB152" s="90"/>
      <c r="AC152" s="90"/>
      <c r="AD152" s="90"/>
      <c r="AE152" s="90"/>
      <c r="AF152" s="90"/>
      <c r="AG152" s="90"/>
      <c r="AH152" s="90"/>
      <c r="AI152" s="90"/>
      <c r="AJ152" s="90"/>
      <c r="AK152" s="90"/>
      <c r="AL152" s="90"/>
      <c r="AM152" s="90"/>
      <c r="AN152" s="90"/>
      <c r="AO152" s="90"/>
      <c r="AP152" s="90"/>
      <c r="AQ152" s="90"/>
      <c r="AR152" s="90"/>
      <c r="AS152" s="90"/>
      <c r="AT152" s="90"/>
      <c r="AU152" s="90"/>
      <c r="AV152" s="90"/>
      <c r="AW152" s="101"/>
    </row>
    <row r="153" spans="1:49" ht="60" customHeight="1" x14ac:dyDescent="0.35">
      <c r="A153" s="98" t="s">
        <v>939</v>
      </c>
      <c r="B153" s="81" t="s">
        <v>981</v>
      </c>
      <c r="C153" s="83" t="s">
        <v>982</v>
      </c>
      <c r="D153" s="85" t="s">
        <v>983</v>
      </c>
      <c r="E153" s="85" t="s">
        <v>984</v>
      </c>
      <c r="F153" s="86" t="s">
        <v>429</v>
      </c>
      <c r="G153" s="86" t="s">
        <v>446</v>
      </c>
      <c r="H153" s="86">
        <v>2</v>
      </c>
      <c r="I153" s="88" t="str">
        <f>IF(COUNTIF(J153:AW153,"&lt;&gt;")=0,"",SUMPRODUCT(((Recommendations[ImplStatus]="Implemented")+(Recommendations[ImplStatus]="Compensated"))*ISNUMBER(MATCH(Recommendations[Id],J153:AW153,0)))/COUNTIF(J153:AW153,"&lt;&gt;"))</f>
        <v/>
      </c>
      <c r="J153" s="90"/>
      <c r="K153" s="90"/>
      <c r="L153" s="90"/>
      <c r="M153" s="90"/>
      <c r="N153" s="90"/>
      <c r="O153" s="90"/>
      <c r="P153" s="90"/>
      <c r="Q153" s="90"/>
      <c r="R153" s="90"/>
      <c r="S153" s="90"/>
      <c r="T153" s="90"/>
      <c r="U153" s="90"/>
      <c r="V153" s="90"/>
      <c r="W153" s="90"/>
      <c r="X153" s="90"/>
      <c r="Y153" s="90"/>
      <c r="Z153" s="90"/>
      <c r="AA153" s="90"/>
      <c r="AB153" s="90"/>
      <c r="AC153" s="90"/>
      <c r="AD153" s="90"/>
      <c r="AE153" s="90"/>
      <c r="AF153" s="90"/>
      <c r="AG153" s="90"/>
      <c r="AH153" s="90"/>
      <c r="AI153" s="90"/>
      <c r="AJ153" s="90"/>
      <c r="AK153" s="90"/>
      <c r="AL153" s="90"/>
      <c r="AM153" s="90"/>
      <c r="AN153" s="90"/>
      <c r="AO153" s="90"/>
      <c r="AP153" s="90"/>
      <c r="AQ153" s="90"/>
      <c r="AR153" s="90"/>
      <c r="AS153" s="90"/>
      <c r="AT153" s="90"/>
      <c r="AU153" s="90"/>
      <c r="AV153" s="90"/>
      <c r="AW153" s="101"/>
    </row>
    <row r="154" spans="1:49" ht="60" customHeight="1" x14ac:dyDescent="0.35">
      <c r="A154" s="98" t="s">
        <v>939</v>
      </c>
      <c r="B154" s="81" t="s">
        <v>985</v>
      </c>
      <c r="C154" s="83" t="s">
        <v>986</v>
      </c>
      <c r="D154" s="85" t="s">
        <v>987</v>
      </c>
      <c r="E154" s="85" t="s">
        <v>988</v>
      </c>
      <c r="F154" s="86" t="s">
        <v>429</v>
      </c>
      <c r="G154" s="86" t="s">
        <v>446</v>
      </c>
      <c r="H154" s="86">
        <v>3</v>
      </c>
      <c r="I154" s="88" t="str">
        <f>IF(COUNTIF(J154:AW154,"&lt;&gt;")=0,"",SUMPRODUCT(((Recommendations[ImplStatus]="Implemented")+(Recommendations[ImplStatus]="Compensated"))*ISNUMBER(MATCH(Recommendations[Id],J154:AW154,0)))/COUNTIF(J154:AW154,"&lt;&gt;"))</f>
        <v/>
      </c>
      <c r="J154" s="90"/>
      <c r="K154" s="90"/>
      <c r="L154" s="90"/>
      <c r="M154" s="90"/>
      <c r="N154" s="90"/>
      <c r="O154" s="90"/>
      <c r="P154" s="90"/>
      <c r="Q154" s="90"/>
      <c r="R154" s="90"/>
      <c r="S154" s="90"/>
      <c r="T154" s="90"/>
      <c r="U154" s="90"/>
      <c r="V154" s="90"/>
      <c r="W154" s="90"/>
      <c r="X154" s="90"/>
      <c r="Y154" s="90"/>
      <c r="Z154" s="90"/>
      <c r="AA154" s="90"/>
      <c r="AB154" s="90"/>
      <c r="AC154" s="90"/>
      <c r="AD154" s="90"/>
      <c r="AE154" s="90"/>
      <c r="AF154" s="90"/>
      <c r="AG154" s="90"/>
      <c r="AH154" s="90"/>
      <c r="AI154" s="90"/>
      <c r="AJ154" s="90"/>
      <c r="AK154" s="90"/>
      <c r="AL154" s="90"/>
      <c r="AM154" s="90"/>
      <c r="AN154" s="90"/>
      <c r="AO154" s="90"/>
      <c r="AP154" s="90"/>
      <c r="AQ154" s="90"/>
      <c r="AR154" s="90"/>
      <c r="AS154" s="90"/>
      <c r="AT154" s="90"/>
      <c r="AU154" s="90"/>
      <c r="AV154" s="90"/>
      <c r="AW154" s="101"/>
    </row>
    <row r="155" spans="1:49" ht="60" customHeight="1" x14ac:dyDescent="0.35">
      <c r="A155" s="98" t="s">
        <v>939</v>
      </c>
      <c r="B155" s="81" t="s">
        <v>989</v>
      </c>
      <c r="C155" s="83" t="s">
        <v>990</v>
      </c>
      <c r="D155" s="85" t="s">
        <v>991</v>
      </c>
      <c r="E155" s="85" t="s">
        <v>992</v>
      </c>
      <c r="F155" s="86" t="s">
        <v>429</v>
      </c>
      <c r="G155" s="86" t="s">
        <v>414</v>
      </c>
      <c r="H155" s="86">
        <v>3</v>
      </c>
      <c r="I155" s="88" t="str">
        <f>IF(COUNTIF(J155:AW155,"&lt;&gt;")=0,"",SUMPRODUCT(((Recommendations[ImplStatus]="Implemented")+(Recommendations[ImplStatus]="Compensated"))*ISNUMBER(MATCH(Recommendations[Id],J155:AW155,0)))/COUNTIF(J155:AW155,"&lt;&gt;"))</f>
        <v/>
      </c>
      <c r="J155" s="90"/>
      <c r="K155" s="90"/>
      <c r="L155" s="90"/>
      <c r="M155" s="90"/>
      <c r="N155" s="90"/>
      <c r="O155" s="90"/>
      <c r="P155" s="90"/>
      <c r="Q155" s="90"/>
      <c r="R155" s="90"/>
      <c r="S155" s="90"/>
      <c r="T155" s="90"/>
      <c r="U155" s="90"/>
      <c r="V155" s="90"/>
      <c r="W155" s="90"/>
      <c r="X155" s="90"/>
      <c r="Y155" s="90"/>
      <c r="Z155" s="90"/>
      <c r="AA155" s="90"/>
      <c r="AB155" s="90"/>
      <c r="AC155" s="90"/>
      <c r="AD155" s="90"/>
      <c r="AE155" s="90"/>
      <c r="AF155" s="90"/>
      <c r="AG155" s="90"/>
      <c r="AH155" s="90"/>
      <c r="AI155" s="90"/>
      <c r="AJ155" s="90"/>
      <c r="AK155" s="90"/>
      <c r="AL155" s="90"/>
      <c r="AM155" s="90"/>
      <c r="AN155" s="90"/>
      <c r="AO155" s="90"/>
      <c r="AP155" s="90"/>
      <c r="AQ155" s="90"/>
      <c r="AR155" s="90"/>
      <c r="AS155" s="90"/>
      <c r="AT155" s="90"/>
      <c r="AU155" s="90"/>
      <c r="AV155" s="90"/>
      <c r="AW155" s="101"/>
    </row>
    <row r="156" spans="1:49" ht="60" customHeight="1" x14ac:dyDescent="0.35">
      <c r="A156" s="98" t="s">
        <v>939</v>
      </c>
      <c r="B156" s="81" t="s">
        <v>993</v>
      </c>
      <c r="C156" s="83" t="s">
        <v>994</v>
      </c>
      <c r="D156" s="85" t="s">
        <v>995</v>
      </c>
      <c r="E156" s="85" t="s">
        <v>996</v>
      </c>
      <c r="F156" s="86" t="s">
        <v>429</v>
      </c>
      <c r="G156" s="86" t="s">
        <v>446</v>
      </c>
      <c r="H156" s="86">
        <v>3</v>
      </c>
      <c r="I156" s="88" t="str">
        <f>IF(COUNTIF(J156:AW156,"&lt;&gt;")=0,"",SUMPRODUCT(((Recommendations[ImplStatus]="Implemented")+(Recommendations[ImplStatus]="Compensated"))*ISNUMBER(MATCH(Recommendations[Id],J156:AW156,0)))/COUNTIF(J156:AW156,"&lt;&gt;"))</f>
        <v/>
      </c>
      <c r="J156" s="90"/>
      <c r="K156" s="90"/>
      <c r="L156" s="90"/>
      <c r="M156" s="90"/>
      <c r="N156" s="90"/>
      <c r="O156" s="90"/>
      <c r="P156" s="90"/>
      <c r="Q156" s="90"/>
      <c r="R156" s="90"/>
      <c r="S156" s="90"/>
      <c r="T156" s="90"/>
      <c r="U156" s="90"/>
      <c r="V156" s="90"/>
      <c r="W156" s="90"/>
      <c r="X156" s="90"/>
      <c r="Y156" s="90"/>
      <c r="Z156" s="90"/>
      <c r="AA156" s="90"/>
      <c r="AB156" s="90"/>
      <c r="AC156" s="90"/>
      <c r="AD156" s="90"/>
      <c r="AE156" s="90"/>
      <c r="AF156" s="90"/>
      <c r="AG156" s="90"/>
      <c r="AH156" s="90"/>
      <c r="AI156" s="90"/>
      <c r="AJ156" s="90"/>
      <c r="AK156" s="90"/>
      <c r="AL156" s="90"/>
      <c r="AM156" s="90"/>
      <c r="AN156" s="90"/>
      <c r="AO156" s="90"/>
      <c r="AP156" s="90"/>
      <c r="AQ156" s="90"/>
      <c r="AR156" s="90"/>
      <c r="AS156" s="90"/>
      <c r="AT156" s="90"/>
      <c r="AU156" s="90"/>
      <c r="AV156" s="90"/>
      <c r="AW156" s="101"/>
    </row>
    <row r="157" spans="1:49" ht="60" customHeight="1" outlineLevel="1" x14ac:dyDescent="0.35">
      <c r="A157" s="97" t="s">
        <v>997</v>
      </c>
      <c r="B157" s="80">
        <v>17</v>
      </c>
      <c r="C157" s="82" t="s">
        <v>25</v>
      </c>
      <c r="D157" s="84" t="s">
        <v>998</v>
      </c>
      <c r="E157" s="84" t="s">
        <v>25</v>
      </c>
      <c r="F157" s="80" t="s">
        <v>25</v>
      </c>
      <c r="G157" s="80" t="s">
        <v>25</v>
      </c>
      <c r="H157" s="80"/>
      <c r="I157" s="87" t="str">
        <f>IF(COUNTIF(J157:AW157,"&lt;&gt;")=0,"",SUMPRODUCT(((Recommendations[ImplStatus]="Implemented")+(Recommendations[ImplStatus]="Compensated"))*ISNUMBER(MATCH(Recommendations[Id],J157:AW157,0)))/COUNTIF(J157:AW157,"&lt;&gt;"))</f>
        <v/>
      </c>
      <c r="J157" s="89"/>
      <c r="K157" s="89"/>
      <c r="L157" s="89"/>
      <c r="M157" s="89"/>
      <c r="N157" s="89"/>
      <c r="O157" s="89"/>
      <c r="P157" s="89"/>
      <c r="Q157" s="89"/>
      <c r="R157" s="89"/>
      <c r="S157" s="89"/>
      <c r="T157" s="89"/>
      <c r="U157" s="89"/>
      <c r="V157" s="89"/>
      <c r="W157" s="89"/>
      <c r="X157" s="89"/>
      <c r="Y157" s="89"/>
      <c r="Z157" s="89"/>
      <c r="AA157" s="89"/>
      <c r="AB157" s="89"/>
      <c r="AC157" s="89"/>
      <c r="AD157" s="89"/>
      <c r="AE157" s="89"/>
      <c r="AF157" s="89"/>
      <c r="AG157" s="89"/>
      <c r="AH157" s="89"/>
      <c r="AI157" s="89"/>
      <c r="AJ157" s="89"/>
      <c r="AK157" s="89"/>
      <c r="AL157" s="89"/>
      <c r="AM157" s="89"/>
      <c r="AN157" s="89"/>
      <c r="AO157" s="89"/>
      <c r="AP157" s="89"/>
      <c r="AQ157" s="89"/>
      <c r="AR157" s="89"/>
      <c r="AS157" s="89"/>
      <c r="AT157" s="89"/>
      <c r="AU157" s="89"/>
      <c r="AV157" s="89"/>
      <c r="AW157" s="100"/>
    </row>
    <row r="158" spans="1:49" ht="60" customHeight="1" x14ac:dyDescent="0.35">
      <c r="A158" s="98" t="s">
        <v>997</v>
      </c>
      <c r="B158" s="81" t="s">
        <v>999</v>
      </c>
      <c r="C158" s="83" t="s">
        <v>1000</v>
      </c>
      <c r="D158" s="85" t="s">
        <v>1001</v>
      </c>
      <c r="E158" s="85" t="s">
        <v>1002</v>
      </c>
      <c r="F158" s="86" t="s">
        <v>546</v>
      </c>
      <c r="G158" s="86" t="s">
        <v>410</v>
      </c>
      <c r="H158" s="86">
        <v>1</v>
      </c>
      <c r="I158" s="88" t="str">
        <f>IF(COUNTIF(J158:AW158,"&lt;&gt;")=0,"",SUMPRODUCT(((Recommendations[ImplStatus]="Implemented")+(Recommendations[ImplStatus]="Compensated"))*ISNUMBER(MATCH(Recommendations[Id],J158:AW158,0)))/COUNTIF(J158:AW158,"&lt;&gt;"))</f>
        <v/>
      </c>
      <c r="J158" s="90"/>
      <c r="K158" s="90"/>
      <c r="L158" s="90"/>
      <c r="M158" s="90"/>
      <c r="N158" s="90"/>
      <c r="O158" s="90"/>
      <c r="P158" s="90"/>
      <c r="Q158" s="90"/>
      <c r="R158" s="90"/>
      <c r="S158" s="90"/>
      <c r="T158" s="90"/>
      <c r="U158" s="90"/>
      <c r="V158" s="90"/>
      <c r="W158" s="90"/>
      <c r="X158" s="90"/>
      <c r="Y158" s="90"/>
      <c r="Z158" s="90"/>
      <c r="AA158" s="90"/>
      <c r="AB158" s="90"/>
      <c r="AC158" s="90"/>
      <c r="AD158" s="90"/>
      <c r="AE158" s="90"/>
      <c r="AF158" s="90"/>
      <c r="AG158" s="90"/>
      <c r="AH158" s="90"/>
      <c r="AI158" s="90"/>
      <c r="AJ158" s="90"/>
      <c r="AK158" s="90"/>
      <c r="AL158" s="90"/>
      <c r="AM158" s="90"/>
      <c r="AN158" s="90"/>
      <c r="AO158" s="90"/>
      <c r="AP158" s="90"/>
      <c r="AQ158" s="90"/>
      <c r="AR158" s="90"/>
      <c r="AS158" s="90"/>
      <c r="AT158" s="90"/>
      <c r="AU158" s="90"/>
      <c r="AV158" s="90"/>
      <c r="AW158" s="101"/>
    </row>
    <row r="159" spans="1:49" ht="60" customHeight="1" x14ac:dyDescent="0.35">
      <c r="A159" s="98" t="s">
        <v>997</v>
      </c>
      <c r="B159" s="81" t="s">
        <v>1003</v>
      </c>
      <c r="C159" s="83" t="s">
        <v>1004</v>
      </c>
      <c r="D159" s="85" t="s">
        <v>1005</v>
      </c>
      <c r="E159" s="85" t="s">
        <v>1006</v>
      </c>
      <c r="F159" s="86" t="s">
        <v>521</v>
      </c>
      <c r="G159" s="86" t="s">
        <v>462</v>
      </c>
      <c r="H159" s="86">
        <v>1</v>
      </c>
      <c r="I159" s="88" t="str">
        <f>IF(COUNTIF(J159:AW159,"&lt;&gt;")=0,"",SUMPRODUCT(((Recommendations[ImplStatus]="Implemented")+(Recommendations[ImplStatus]="Compensated"))*ISNUMBER(MATCH(Recommendations[Id],J159:AW159,0)))/COUNTIF(J159:AW159,"&lt;&gt;"))</f>
        <v/>
      </c>
      <c r="J159" s="90"/>
      <c r="K159" s="90"/>
      <c r="L159" s="90"/>
      <c r="M159" s="90"/>
      <c r="N159" s="90"/>
      <c r="O159" s="90"/>
      <c r="P159" s="90"/>
      <c r="Q159" s="90"/>
      <c r="R159" s="90"/>
      <c r="S159" s="90"/>
      <c r="T159" s="90"/>
      <c r="U159" s="90"/>
      <c r="V159" s="90"/>
      <c r="W159" s="90"/>
      <c r="X159" s="90"/>
      <c r="Y159" s="90"/>
      <c r="Z159" s="90"/>
      <c r="AA159" s="90"/>
      <c r="AB159" s="90"/>
      <c r="AC159" s="90"/>
      <c r="AD159" s="90"/>
      <c r="AE159" s="90"/>
      <c r="AF159" s="90"/>
      <c r="AG159" s="90"/>
      <c r="AH159" s="90"/>
      <c r="AI159" s="90"/>
      <c r="AJ159" s="90"/>
      <c r="AK159" s="90"/>
      <c r="AL159" s="90"/>
      <c r="AM159" s="90"/>
      <c r="AN159" s="90"/>
      <c r="AO159" s="90"/>
      <c r="AP159" s="90"/>
      <c r="AQ159" s="90"/>
      <c r="AR159" s="90"/>
      <c r="AS159" s="90"/>
      <c r="AT159" s="90"/>
      <c r="AU159" s="90"/>
      <c r="AV159" s="90"/>
      <c r="AW159" s="101"/>
    </row>
    <row r="160" spans="1:49" ht="60" customHeight="1" x14ac:dyDescent="0.35">
      <c r="A160" s="98" t="s">
        <v>997</v>
      </c>
      <c r="B160" s="81" t="s">
        <v>1007</v>
      </c>
      <c r="C160" s="83" t="s">
        <v>1008</v>
      </c>
      <c r="D160" s="85" t="s">
        <v>1009</v>
      </c>
      <c r="E160" s="85" t="s">
        <v>1010</v>
      </c>
      <c r="F160" s="86" t="s">
        <v>521</v>
      </c>
      <c r="G160" s="86" t="s">
        <v>462</v>
      </c>
      <c r="H160" s="86">
        <v>1</v>
      </c>
      <c r="I160" s="88" t="str">
        <f>IF(COUNTIF(J160:AW160,"&lt;&gt;")=0,"",SUMPRODUCT(((Recommendations[ImplStatus]="Implemented")+(Recommendations[ImplStatus]="Compensated"))*ISNUMBER(MATCH(Recommendations[Id],J160:AW160,0)))/COUNTIF(J160:AW160,"&lt;&gt;"))</f>
        <v/>
      </c>
      <c r="J160" s="90"/>
      <c r="K160" s="90"/>
      <c r="L160" s="90"/>
      <c r="M160" s="90"/>
      <c r="N160" s="90"/>
      <c r="O160" s="90"/>
      <c r="P160" s="90"/>
      <c r="Q160" s="90"/>
      <c r="R160" s="90"/>
      <c r="S160" s="90"/>
      <c r="T160" s="90"/>
      <c r="U160" s="90"/>
      <c r="V160" s="90"/>
      <c r="W160" s="90"/>
      <c r="X160" s="90"/>
      <c r="Y160" s="90"/>
      <c r="Z160" s="90"/>
      <c r="AA160" s="90"/>
      <c r="AB160" s="90"/>
      <c r="AC160" s="90"/>
      <c r="AD160" s="90"/>
      <c r="AE160" s="90"/>
      <c r="AF160" s="90"/>
      <c r="AG160" s="90"/>
      <c r="AH160" s="90"/>
      <c r="AI160" s="90"/>
      <c r="AJ160" s="90"/>
      <c r="AK160" s="90"/>
      <c r="AL160" s="90"/>
      <c r="AM160" s="90"/>
      <c r="AN160" s="90"/>
      <c r="AO160" s="90"/>
      <c r="AP160" s="90"/>
      <c r="AQ160" s="90"/>
      <c r="AR160" s="90"/>
      <c r="AS160" s="90"/>
      <c r="AT160" s="90"/>
      <c r="AU160" s="90"/>
      <c r="AV160" s="90"/>
      <c r="AW160" s="101"/>
    </row>
    <row r="161" spans="1:49" ht="60" customHeight="1" x14ac:dyDescent="0.35">
      <c r="A161" s="98" t="s">
        <v>997</v>
      </c>
      <c r="B161" s="81" t="s">
        <v>1011</v>
      </c>
      <c r="C161" s="83" t="s">
        <v>1012</v>
      </c>
      <c r="D161" s="85" t="s">
        <v>1013</v>
      </c>
      <c r="E161" s="85" t="s">
        <v>1014</v>
      </c>
      <c r="F161" s="86" t="s">
        <v>521</v>
      </c>
      <c r="G161" s="86" t="s">
        <v>462</v>
      </c>
      <c r="H161" s="86">
        <v>2</v>
      </c>
      <c r="I161" s="88" t="str">
        <f>IF(COUNTIF(J161:AW161,"&lt;&gt;")=0,"",SUMPRODUCT(((Recommendations[ImplStatus]="Implemented")+(Recommendations[ImplStatus]="Compensated"))*ISNUMBER(MATCH(Recommendations[Id],J161:AW161,0)))/COUNTIF(J161:AW161,"&lt;&gt;"))</f>
        <v/>
      </c>
      <c r="J161" s="90"/>
      <c r="K161" s="90"/>
      <c r="L161" s="90"/>
      <c r="M161" s="90"/>
      <c r="N161" s="90"/>
      <c r="O161" s="90"/>
      <c r="P161" s="90"/>
      <c r="Q161" s="90"/>
      <c r="R161" s="90"/>
      <c r="S161" s="90"/>
      <c r="T161" s="90"/>
      <c r="U161" s="90"/>
      <c r="V161" s="90"/>
      <c r="W161" s="90"/>
      <c r="X161" s="90"/>
      <c r="Y161" s="90"/>
      <c r="Z161" s="90"/>
      <c r="AA161" s="90"/>
      <c r="AB161" s="90"/>
      <c r="AC161" s="90"/>
      <c r="AD161" s="90"/>
      <c r="AE161" s="90"/>
      <c r="AF161" s="90"/>
      <c r="AG161" s="90"/>
      <c r="AH161" s="90"/>
      <c r="AI161" s="90"/>
      <c r="AJ161" s="90"/>
      <c r="AK161" s="90"/>
      <c r="AL161" s="90"/>
      <c r="AM161" s="90"/>
      <c r="AN161" s="90"/>
      <c r="AO161" s="90"/>
      <c r="AP161" s="90"/>
      <c r="AQ161" s="90"/>
      <c r="AR161" s="90"/>
      <c r="AS161" s="90"/>
      <c r="AT161" s="90"/>
      <c r="AU161" s="90"/>
      <c r="AV161" s="90"/>
      <c r="AW161" s="101"/>
    </row>
    <row r="162" spans="1:49" ht="60" customHeight="1" x14ac:dyDescent="0.35">
      <c r="A162" s="98" t="s">
        <v>997</v>
      </c>
      <c r="B162" s="81" t="s">
        <v>1015</v>
      </c>
      <c r="C162" s="83" t="s">
        <v>1016</v>
      </c>
      <c r="D162" s="85" t="s">
        <v>1017</v>
      </c>
      <c r="E162" s="85" t="s">
        <v>1018</v>
      </c>
      <c r="F162" s="86" t="s">
        <v>546</v>
      </c>
      <c r="G162" s="86" t="s">
        <v>410</v>
      </c>
      <c r="H162" s="86">
        <v>2</v>
      </c>
      <c r="I162" s="88" t="str">
        <f>IF(COUNTIF(J162:AW162,"&lt;&gt;")=0,"",SUMPRODUCT(((Recommendations[ImplStatus]="Implemented")+(Recommendations[ImplStatus]="Compensated"))*ISNUMBER(MATCH(Recommendations[Id],J162:AW162,0)))/COUNTIF(J162:AW162,"&lt;&gt;"))</f>
        <v/>
      </c>
      <c r="J162" s="90"/>
      <c r="K162" s="90"/>
      <c r="L162" s="90"/>
      <c r="M162" s="90"/>
      <c r="N162" s="90"/>
      <c r="O162" s="90"/>
      <c r="P162" s="90"/>
      <c r="Q162" s="90"/>
      <c r="R162" s="90"/>
      <c r="S162" s="90"/>
      <c r="T162" s="90"/>
      <c r="U162" s="90"/>
      <c r="V162" s="90"/>
      <c r="W162" s="90"/>
      <c r="X162" s="90"/>
      <c r="Y162" s="90"/>
      <c r="Z162" s="90"/>
      <c r="AA162" s="90"/>
      <c r="AB162" s="90"/>
      <c r="AC162" s="90"/>
      <c r="AD162" s="90"/>
      <c r="AE162" s="90"/>
      <c r="AF162" s="90"/>
      <c r="AG162" s="90"/>
      <c r="AH162" s="90"/>
      <c r="AI162" s="90"/>
      <c r="AJ162" s="90"/>
      <c r="AK162" s="90"/>
      <c r="AL162" s="90"/>
      <c r="AM162" s="90"/>
      <c r="AN162" s="90"/>
      <c r="AO162" s="90"/>
      <c r="AP162" s="90"/>
      <c r="AQ162" s="90"/>
      <c r="AR162" s="90"/>
      <c r="AS162" s="90"/>
      <c r="AT162" s="90"/>
      <c r="AU162" s="90"/>
      <c r="AV162" s="90"/>
      <c r="AW162" s="101"/>
    </row>
    <row r="163" spans="1:49" ht="60" customHeight="1" x14ac:dyDescent="0.35">
      <c r="A163" s="98" t="s">
        <v>997</v>
      </c>
      <c r="B163" s="81" t="s">
        <v>1019</v>
      </c>
      <c r="C163" s="83" t="s">
        <v>1020</v>
      </c>
      <c r="D163" s="85" t="s">
        <v>1021</v>
      </c>
      <c r="E163" s="85" t="s">
        <v>1022</v>
      </c>
      <c r="F163" s="86" t="s">
        <v>546</v>
      </c>
      <c r="G163" s="86" t="s">
        <v>410</v>
      </c>
      <c r="H163" s="86">
        <v>2</v>
      </c>
      <c r="I163" s="88" t="str">
        <f>IF(COUNTIF(J163:AW163,"&lt;&gt;")=0,"",SUMPRODUCT(((Recommendations[ImplStatus]="Implemented")+(Recommendations[ImplStatus]="Compensated"))*ISNUMBER(MATCH(Recommendations[Id],J163:AW163,0)))/COUNTIF(J163:AW163,"&lt;&gt;"))</f>
        <v/>
      </c>
      <c r="J163" s="90"/>
      <c r="K163" s="90"/>
      <c r="L163" s="90"/>
      <c r="M163" s="90"/>
      <c r="N163" s="90"/>
      <c r="O163" s="90"/>
      <c r="P163" s="90"/>
      <c r="Q163" s="90"/>
      <c r="R163" s="90"/>
      <c r="S163" s="90"/>
      <c r="T163" s="90"/>
      <c r="U163" s="90"/>
      <c r="V163" s="90"/>
      <c r="W163" s="90"/>
      <c r="X163" s="90"/>
      <c r="Y163" s="90"/>
      <c r="Z163" s="90"/>
      <c r="AA163" s="90"/>
      <c r="AB163" s="90"/>
      <c r="AC163" s="90"/>
      <c r="AD163" s="90"/>
      <c r="AE163" s="90"/>
      <c r="AF163" s="90"/>
      <c r="AG163" s="90"/>
      <c r="AH163" s="90"/>
      <c r="AI163" s="90"/>
      <c r="AJ163" s="90"/>
      <c r="AK163" s="90"/>
      <c r="AL163" s="90"/>
      <c r="AM163" s="90"/>
      <c r="AN163" s="90"/>
      <c r="AO163" s="90"/>
      <c r="AP163" s="90"/>
      <c r="AQ163" s="90"/>
      <c r="AR163" s="90"/>
      <c r="AS163" s="90"/>
      <c r="AT163" s="90"/>
      <c r="AU163" s="90"/>
      <c r="AV163" s="90"/>
      <c r="AW163" s="101"/>
    </row>
    <row r="164" spans="1:49" ht="60" customHeight="1" x14ac:dyDescent="0.35">
      <c r="A164" s="98" t="s">
        <v>997</v>
      </c>
      <c r="B164" s="81" t="s">
        <v>1023</v>
      </c>
      <c r="C164" s="83" t="s">
        <v>1024</v>
      </c>
      <c r="D164" s="85" t="s">
        <v>1025</v>
      </c>
      <c r="E164" s="85" t="s">
        <v>1026</v>
      </c>
      <c r="F164" s="86" t="s">
        <v>546</v>
      </c>
      <c r="G164" s="86" t="s">
        <v>778</v>
      </c>
      <c r="H164" s="86">
        <v>2</v>
      </c>
      <c r="I164" s="88" t="str">
        <f>IF(COUNTIF(J164:AW164,"&lt;&gt;")=0,"",SUMPRODUCT(((Recommendations[ImplStatus]="Implemented")+(Recommendations[ImplStatus]="Compensated"))*ISNUMBER(MATCH(Recommendations[Id],J164:AW164,0)))/COUNTIF(J164:AW164,"&lt;&gt;"))</f>
        <v/>
      </c>
      <c r="J164" s="90"/>
      <c r="K164" s="90"/>
      <c r="L164" s="90"/>
      <c r="M164" s="90"/>
      <c r="N164" s="90"/>
      <c r="O164" s="90"/>
      <c r="P164" s="90"/>
      <c r="Q164" s="90"/>
      <c r="R164" s="90"/>
      <c r="S164" s="90"/>
      <c r="T164" s="90"/>
      <c r="U164" s="90"/>
      <c r="V164" s="90"/>
      <c r="W164" s="90"/>
      <c r="X164" s="90"/>
      <c r="Y164" s="90"/>
      <c r="Z164" s="90"/>
      <c r="AA164" s="90"/>
      <c r="AB164" s="90"/>
      <c r="AC164" s="90"/>
      <c r="AD164" s="90"/>
      <c r="AE164" s="90"/>
      <c r="AF164" s="90"/>
      <c r="AG164" s="90"/>
      <c r="AH164" s="90"/>
      <c r="AI164" s="90"/>
      <c r="AJ164" s="90"/>
      <c r="AK164" s="90"/>
      <c r="AL164" s="90"/>
      <c r="AM164" s="90"/>
      <c r="AN164" s="90"/>
      <c r="AO164" s="90"/>
      <c r="AP164" s="90"/>
      <c r="AQ164" s="90"/>
      <c r="AR164" s="90"/>
      <c r="AS164" s="90"/>
      <c r="AT164" s="90"/>
      <c r="AU164" s="90"/>
      <c r="AV164" s="90"/>
      <c r="AW164" s="101"/>
    </row>
    <row r="165" spans="1:49" ht="60" customHeight="1" x14ac:dyDescent="0.35">
      <c r="A165" s="98" t="s">
        <v>997</v>
      </c>
      <c r="B165" s="81" t="s">
        <v>1027</v>
      </c>
      <c r="C165" s="83" t="s">
        <v>1028</v>
      </c>
      <c r="D165" s="85" t="s">
        <v>1029</v>
      </c>
      <c r="E165" s="85" t="s">
        <v>1030</v>
      </c>
      <c r="F165" s="86" t="s">
        <v>546</v>
      </c>
      <c r="G165" s="86" t="s">
        <v>778</v>
      </c>
      <c r="H165" s="86">
        <v>2</v>
      </c>
      <c r="I165" s="88" t="str">
        <f>IF(COUNTIF(J165:AW165,"&lt;&gt;")=0,"",SUMPRODUCT(((Recommendations[ImplStatus]="Implemented")+(Recommendations[ImplStatus]="Compensated"))*ISNUMBER(MATCH(Recommendations[Id],J165:AW165,0)))/COUNTIF(J165:AW165,"&lt;&gt;"))</f>
        <v/>
      </c>
      <c r="J165" s="90"/>
      <c r="K165" s="90"/>
      <c r="L165" s="90"/>
      <c r="M165" s="90"/>
      <c r="N165" s="90"/>
      <c r="O165" s="90"/>
      <c r="P165" s="90"/>
      <c r="Q165" s="90"/>
      <c r="R165" s="90"/>
      <c r="S165" s="90"/>
      <c r="T165" s="90"/>
      <c r="U165" s="90"/>
      <c r="V165" s="90"/>
      <c r="W165" s="90"/>
      <c r="X165" s="90"/>
      <c r="Y165" s="90"/>
      <c r="Z165" s="90"/>
      <c r="AA165" s="90"/>
      <c r="AB165" s="90"/>
      <c r="AC165" s="90"/>
      <c r="AD165" s="90"/>
      <c r="AE165" s="90"/>
      <c r="AF165" s="90"/>
      <c r="AG165" s="90"/>
      <c r="AH165" s="90"/>
      <c r="AI165" s="90"/>
      <c r="AJ165" s="90"/>
      <c r="AK165" s="90"/>
      <c r="AL165" s="90"/>
      <c r="AM165" s="90"/>
      <c r="AN165" s="90"/>
      <c r="AO165" s="90"/>
      <c r="AP165" s="90"/>
      <c r="AQ165" s="90"/>
      <c r="AR165" s="90"/>
      <c r="AS165" s="90"/>
      <c r="AT165" s="90"/>
      <c r="AU165" s="90"/>
      <c r="AV165" s="90"/>
      <c r="AW165" s="101"/>
    </row>
    <row r="166" spans="1:49" ht="60" customHeight="1" x14ac:dyDescent="0.35">
      <c r="A166" s="98" t="s">
        <v>997</v>
      </c>
      <c r="B166" s="81" t="s">
        <v>1031</v>
      </c>
      <c r="C166" s="83" t="s">
        <v>1032</v>
      </c>
      <c r="D166" s="85" t="s">
        <v>1033</v>
      </c>
      <c r="E166" s="85" t="s">
        <v>1034</v>
      </c>
      <c r="F166" s="86" t="s">
        <v>521</v>
      </c>
      <c r="G166" s="86" t="s">
        <v>778</v>
      </c>
      <c r="H166" s="86">
        <v>3</v>
      </c>
      <c r="I166" s="88" t="str">
        <f>IF(COUNTIF(J166:AW166,"&lt;&gt;")=0,"",SUMPRODUCT(((Recommendations[ImplStatus]="Implemented")+(Recommendations[ImplStatus]="Compensated"))*ISNUMBER(MATCH(Recommendations[Id],J166:AW166,0)))/COUNTIF(J166:AW166,"&lt;&gt;"))</f>
        <v/>
      </c>
      <c r="J166" s="90"/>
      <c r="K166" s="90"/>
      <c r="L166" s="90"/>
      <c r="M166" s="90"/>
      <c r="N166" s="90"/>
      <c r="O166" s="90"/>
      <c r="P166" s="90"/>
      <c r="Q166" s="90"/>
      <c r="R166" s="90"/>
      <c r="S166" s="90"/>
      <c r="T166" s="90"/>
      <c r="U166" s="90"/>
      <c r="V166" s="90"/>
      <c r="W166" s="90"/>
      <c r="X166" s="90"/>
      <c r="Y166" s="90"/>
      <c r="Z166" s="90"/>
      <c r="AA166" s="90"/>
      <c r="AB166" s="90"/>
      <c r="AC166" s="90"/>
      <c r="AD166" s="90"/>
      <c r="AE166" s="90"/>
      <c r="AF166" s="90"/>
      <c r="AG166" s="90"/>
      <c r="AH166" s="90"/>
      <c r="AI166" s="90"/>
      <c r="AJ166" s="90"/>
      <c r="AK166" s="90"/>
      <c r="AL166" s="90"/>
      <c r="AM166" s="90"/>
      <c r="AN166" s="90"/>
      <c r="AO166" s="90"/>
      <c r="AP166" s="90"/>
      <c r="AQ166" s="90"/>
      <c r="AR166" s="90"/>
      <c r="AS166" s="90"/>
      <c r="AT166" s="90"/>
      <c r="AU166" s="90"/>
      <c r="AV166" s="90"/>
      <c r="AW166" s="101"/>
    </row>
    <row r="167" spans="1:49" ht="60" customHeight="1" outlineLevel="1" x14ac:dyDescent="0.35">
      <c r="A167" s="97" t="s">
        <v>1035</v>
      </c>
      <c r="B167" s="80">
        <v>18</v>
      </c>
      <c r="C167" s="82" t="s">
        <v>25</v>
      </c>
      <c r="D167" s="84" t="s">
        <v>1036</v>
      </c>
      <c r="E167" s="84" t="s">
        <v>25</v>
      </c>
      <c r="F167" s="80" t="s">
        <v>25</v>
      </c>
      <c r="G167" s="80" t="s">
        <v>25</v>
      </c>
      <c r="H167" s="80"/>
      <c r="I167" s="87" t="str">
        <f>IF(COUNTIF(J167:AW167,"&lt;&gt;")=0,"",SUMPRODUCT(((Recommendations[ImplStatus]="Implemented")+(Recommendations[ImplStatus]="Compensated"))*ISNUMBER(MATCH(Recommendations[Id],J167:AW167,0)))/COUNTIF(J167:AW167,"&lt;&gt;"))</f>
        <v/>
      </c>
      <c r="J167" s="89"/>
      <c r="K167" s="89"/>
      <c r="L167" s="89"/>
      <c r="M167" s="89"/>
      <c r="N167" s="89"/>
      <c r="O167" s="89"/>
      <c r="P167" s="89"/>
      <c r="Q167" s="89"/>
      <c r="R167" s="89"/>
      <c r="S167" s="89"/>
      <c r="T167" s="89"/>
      <c r="U167" s="89"/>
      <c r="V167" s="89"/>
      <c r="W167" s="89"/>
      <c r="X167" s="89"/>
      <c r="Y167" s="89"/>
      <c r="Z167" s="89"/>
      <c r="AA167" s="89"/>
      <c r="AB167" s="89"/>
      <c r="AC167" s="89"/>
      <c r="AD167" s="89"/>
      <c r="AE167" s="89"/>
      <c r="AF167" s="89"/>
      <c r="AG167" s="89"/>
      <c r="AH167" s="89"/>
      <c r="AI167" s="89"/>
      <c r="AJ167" s="89"/>
      <c r="AK167" s="89"/>
      <c r="AL167" s="89"/>
      <c r="AM167" s="89"/>
      <c r="AN167" s="89"/>
      <c r="AO167" s="89"/>
      <c r="AP167" s="89"/>
      <c r="AQ167" s="89"/>
      <c r="AR167" s="89"/>
      <c r="AS167" s="89"/>
      <c r="AT167" s="89"/>
      <c r="AU167" s="89"/>
      <c r="AV167" s="89"/>
      <c r="AW167" s="100"/>
    </row>
    <row r="168" spans="1:49" ht="60" customHeight="1" x14ac:dyDescent="0.35">
      <c r="A168" s="98" t="s">
        <v>1035</v>
      </c>
      <c r="B168" s="81" t="s">
        <v>1037</v>
      </c>
      <c r="C168" s="83" t="s">
        <v>1038</v>
      </c>
      <c r="D168" s="85" t="s">
        <v>1039</v>
      </c>
      <c r="E168" s="85" t="s">
        <v>1040</v>
      </c>
      <c r="F168" s="86" t="s">
        <v>521</v>
      </c>
      <c r="G168" s="86" t="s">
        <v>462</v>
      </c>
      <c r="H168" s="86">
        <v>2</v>
      </c>
      <c r="I168" s="88" t="str">
        <f>IF(COUNTIF(J168:AW168,"&lt;&gt;")=0,"",SUMPRODUCT(((Recommendations[ImplStatus]="Implemented")+(Recommendations[ImplStatus]="Compensated"))*ISNUMBER(MATCH(Recommendations[Id],J168:AW168,0)))/COUNTIF(J168:AW168,"&lt;&gt;"))</f>
        <v/>
      </c>
      <c r="J168" s="90"/>
      <c r="K168" s="90"/>
      <c r="L168" s="90"/>
      <c r="M168" s="90"/>
      <c r="N168" s="90"/>
      <c r="O168" s="90"/>
      <c r="P168" s="90"/>
      <c r="Q168" s="90"/>
      <c r="R168" s="90"/>
      <c r="S168" s="90"/>
      <c r="T168" s="90"/>
      <c r="U168" s="90"/>
      <c r="V168" s="90"/>
      <c r="W168" s="90"/>
      <c r="X168" s="90"/>
      <c r="Y168" s="90"/>
      <c r="Z168" s="90"/>
      <c r="AA168" s="90"/>
      <c r="AB168" s="90"/>
      <c r="AC168" s="90"/>
      <c r="AD168" s="90"/>
      <c r="AE168" s="90"/>
      <c r="AF168" s="90"/>
      <c r="AG168" s="90"/>
      <c r="AH168" s="90"/>
      <c r="AI168" s="90"/>
      <c r="AJ168" s="90"/>
      <c r="AK168" s="90"/>
      <c r="AL168" s="90"/>
      <c r="AM168" s="90"/>
      <c r="AN168" s="90"/>
      <c r="AO168" s="90"/>
      <c r="AP168" s="90"/>
      <c r="AQ168" s="90"/>
      <c r="AR168" s="90"/>
      <c r="AS168" s="90"/>
      <c r="AT168" s="90"/>
      <c r="AU168" s="90"/>
      <c r="AV168" s="90"/>
      <c r="AW168" s="101"/>
    </row>
    <row r="169" spans="1:49" ht="60" customHeight="1" x14ac:dyDescent="0.35">
      <c r="A169" s="98" t="s">
        <v>1035</v>
      </c>
      <c r="B169" s="81" t="s">
        <v>1041</v>
      </c>
      <c r="C169" s="83" t="s">
        <v>1042</v>
      </c>
      <c r="D169" s="85" t="s">
        <v>1043</v>
      </c>
      <c r="E169" s="85" t="s">
        <v>1044</v>
      </c>
      <c r="F169" s="86" t="s">
        <v>675</v>
      </c>
      <c r="G169" s="86" t="s">
        <v>414</v>
      </c>
      <c r="H169" s="86">
        <v>2</v>
      </c>
      <c r="I169" s="88" t="str">
        <f>IF(COUNTIF(J169:AW169,"&lt;&gt;")=0,"",SUMPRODUCT(((Recommendations[ImplStatus]="Implemented")+(Recommendations[ImplStatus]="Compensated"))*ISNUMBER(MATCH(Recommendations[Id],J169:AW169,0)))/COUNTIF(J169:AW169,"&lt;&gt;"))</f>
        <v/>
      </c>
      <c r="J169" s="90"/>
      <c r="K169" s="90"/>
      <c r="L169" s="90"/>
      <c r="M169" s="90"/>
      <c r="N169" s="90"/>
      <c r="O169" s="90"/>
      <c r="P169" s="90"/>
      <c r="Q169" s="90"/>
      <c r="R169" s="90"/>
      <c r="S169" s="90"/>
      <c r="T169" s="90"/>
      <c r="U169" s="90"/>
      <c r="V169" s="90"/>
      <c r="W169" s="90"/>
      <c r="X169" s="90"/>
      <c r="Y169" s="90"/>
      <c r="Z169" s="90"/>
      <c r="AA169" s="90"/>
      <c r="AB169" s="90"/>
      <c r="AC169" s="90"/>
      <c r="AD169" s="90"/>
      <c r="AE169" s="90"/>
      <c r="AF169" s="90"/>
      <c r="AG169" s="90"/>
      <c r="AH169" s="90"/>
      <c r="AI169" s="90"/>
      <c r="AJ169" s="90"/>
      <c r="AK169" s="90"/>
      <c r="AL169" s="90"/>
      <c r="AM169" s="90"/>
      <c r="AN169" s="90"/>
      <c r="AO169" s="90"/>
      <c r="AP169" s="90"/>
      <c r="AQ169" s="90"/>
      <c r="AR169" s="90"/>
      <c r="AS169" s="90"/>
      <c r="AT169" s="90"/>
      <c r="AU169" s="90"/>
      <c r="AV169" s="90"/>
      <c r="AW169" s="101"/>
    </row>
    <row r="170" spans="1:49" ht="60" customHeight="1" x14ac:dyDescent="0.35">
      <c r="A170" s="98" t="s">
        <v>1035</v>
      </c>
      <c r="B170" s="81" t="s">
        <v>1045</v>
      </c>
      <c r="C170" s="83" t="s">
        <v>1046</v>
      </c>
      <c r="D170" s="85" t="s">
        <v>1047</v>
      </c>
      <c r="E170" s="85" t="s">
        <v>1048</v>
      </c>
      <c r="F170" s="86" t="s">
        <v>675</v>
      </c>
      <c r="G170" s="86" t="s">
        <v>446</v>
      </c>
      <c r="H170" s="86">
        <v>2</v>
      </c>
      <c r="I170" s="88" t="str">
        <f>IF(COUNTIF(J170:AW170,"&lt;&gt;")=0,"",SUMPRODUCT(((Recommendations[ImplStatus]="Implemented")+(Recommendations[ImplStatus]="Compensated"))*ISNUMBER(MATCH(Recommendations[Id],J170:AW170,0)))/COUNTIF(J170:AW170,"&lt;&gt;"))</f>
        <v/>
      </c>
      <c r="J170" s="90"/>
      <c r="K170" s="90"/>
      <c r="L170" s="90"/>
      <c r="M170" s="90"/>
      <c r="N170" s="90"/>
      <c r="O170" s="90"/>
      <c r="P170" s="90"/>
      <c r="Q170" s="90"/>
      <c r="R170" s="90"/>
      <c r="S170" s="90"/>
      <c r="T170" s="90"/>
      <c r="U170" s="90"/>
      <c r="V170" s="90"/>
      <c r="W170" s="90"/>
      <c r="X170" s="90"/>
      <c r="Y170" s="90"/>
      <c r="Z170" s="90"/>
      <c r="AA170" s="90"/>
      <c r="AB170" s="90"/>
      <c r="AC170" s="90"/>
      <c r="AD170" s="90"/>
      <c r="AE170" s="90"/>
      <c r="AF170" s="90"/>
      <c r="AG170" s="90"/>
      <c r="AH170" s="90"/>
      <c r="AI170" s="90"/>
      <c r="AJ170" s="90"/>
      <c r="AK170" s="90"/>
      <c r="AL170" s="90"/>
      <c r="AM170" s="90"/>
      <c r="AN170" s="90"/>
      <c r="AO170" s="90"/>
      <c r="AP170" s="90"/>
      <c r="AQ170" s="90"/>
      <c r="AR170" s="90"/>
      <c r="AS170" s="90"/>
      <c r="AT170" s="90"/>
      <c r="AU170" s="90"/>
      <c r="AV170" s="90"/>
      <c r="AW170" s="101"/>
    </row>
    <row r="171" spans="1:49" ht="60" customHeight="1" x14ac:dyDescent="0.35">
      <c r="A171" s="98" t="s">
        <v>1035</v>
      </c>
      <c r="B171" s="81" t="s">
        <v>1049</v>
      </c>
      <c r="C171" s="83" t="s">
        <v>1050</v>
      </c>
      <c r="D171" s="85" t="s">
        <v>1051</v>
      </c>
      <c r="E171" s="85" t="s">
        <v>1052</v>
      </c>
      <c r="F171" s="86" t="s">
        <v>675</v>
      </c>
      <c r="G171" s="86" t="s">
        <v>446</v>
      </c>
      <c r="H171" s="86">
        <v>3</v>
      </c>
      <c r="I171" s="88" t="str">
        <f>IF(COUNTIF(J171:AW171,"&lt;&gt;")=0,"",SUMPRODUCT(((Recommendations[ImplStatus]="Implemented")+(Recommendations[ImplStatus]="Compensated"))*ISNUMBER(MATCH(Recommendations[Id],J171:AW171,0)))/COUNTIF(J171:AW171,"&lt;&gt;"))</f>
        <v/>
      </c>
      <c r="J171" s="90"/>
      <c r="K171" s="90"/>
      <c r="L171" s="90"/>
      <c r="M171" s="90"/>
      <c r="N171" s="90"/>
      <c r="O171" s="90"/>
      <c r="P171" s="90"/>
      <c r="Q171" s="90"/>
      <c r="R171" s="90"/>
      <c r="S171" s="90"/>
      <c r="T171" s="90"/>
      <c r="U171" s="90"/>
      <c r="V171" s="90"/>
      <c r="W171" s="90"/>
      <c r="X171" s="90"/>
      <c r="Y171" s="90"/>
      <c r="Z171" s="90"/>
      <c r="AA171" s="90"/>
      <c r="AB171" s="90"/>
      <c r="AC171" s="90"/>
      <c r="AD171" s="90"/>
      <c r="AE171" s="90"/>
      <c r="AF171" s="90"/>
      <c r="AG171" s="90"/>
      <c r="AH171" s="90"/>
      <c r="AI171" s="90"/>
      <c r="AJ171" s="90"/>
      <c r="AK171" s="90"/>
      <c r="AL171" s="90"/>
      <c r="AM171" s="90"/>
      <c r="AN171" s="90"/>
      <c r="AO171" s="90"/>
      <c r="AP171" s="90"/>
      <c r="AQ171" s="90"/>
      <c r="AR171" s="90"/>
      <c r="AS171" s="90"/>
      <c r="AT171" s="90"/>
      <c r="AU171" s="90"/>
      <c r="AV171" s="90"/>
      <c r="AW171" s="101"/>
    </row>
    <row r="172" spans="1:49" ht="60" customHeight="1" x14ac:dyDescent="0.35">
      <c r="A172" s="99" t="s">
        <v>1035</v>
      </c>
      <c r="B172" s="91" t="s">
        <v>1053</v>
      </c>
      <c r="C172" s="92" t="s">
        <v>1054</v>
      </c>
      <c r="D172" s="93" t="s">
        <v>1055</v>
      </c>
      <c r="E172" s="93" t="s">
        <v>1056</v>
      </c>
      <c r="F172" s="94" t="s">
        <v>675</v>
      </c>
      <c r="G172" s="94" t="s">
        <v>414</v>
      </c>
      <c r="H172" s="94">
        <v>3</v>
      </c>
      <c r="I172" s="95" t="str">
        <f>IF(COUNTIF(J172:AW172,"&lt;&gt;")=0,"",SUMPRODUCT(((Recommendations[ImplStatus]="Implemented")+(Recommendations[ImplStatus]="Compensated"))*ISNUMBER(MATCH(Recommendations[Id],J172:AW172,0)))/COUNTIF(J172:AW172,"&lt;&gt;"))</f>
        <v/>
      </c>
      <c r="J172" s="96"/>
      <c r="K172" s="96"/>
      <c r="L172" s="96"/>
      <c r="M172" s="96"/>
      <c r="N172" s="96"/>
      <c r="O172" s="96"/>
      <c r="P172" s="96"/>
      <c r="Q172" s="96"/>
      <c r="R172" s="96"/>
      <c r="S172" s="96"/>
      <c r="T172" s="96"/>
      <c r="U172" s="96"/>
      <c r="V172" s="96"/>
      <c r="W172" s="96"/>
      <c r="X172" s="96"/>
      <c r="Y172" s="96"/>
      <c r="Z172" s="96"/>
      <c r="AA172" s="96"/>
      <c r="AB172" s="96"/>
      <c r="AC172" s="96"/>
      <c r="AD172" s="96"/>
      <c r="AE172" s="96"/>
      <c r="AF172" s="96"/>
      <c r="AG172" s="96"/>
      <c r="AH172" s="96"/>
      <c r="AI172" s="96"/>
      <c r="AJ172" s="96"/>
      <c r="AK172" s="96"/>
      <c r="AL172" s="96"/>
      <c r="AM172" s="96"/>
      <c r="AN172" s="96"/>
      <c r="AO172" s="96"/>
      <c r="AP172" s="96"/>
      <c r="AQ172" s="96"/>
      <c r="AR172" s="96"/>
      <c r="AS172" s="96"/>
      <c r="AT172" s="96"/>
      <c r="AU172" s="96"/>
      <c r="AV172" s="96"/>
      <c r="AW172" s="102"/>
    </row>
    <row r="176" spans="1:49" ht="32" customHeight="1" x14ac:dyDescent="0.35">
      <c r="A176" s="106" t="s">
        <v>128</v>
      </c>
      <c r="B176" s="106"/>
      <c r="C176" s="106"/>
      <c r="D176" s="106"/>
    </row>
  </sheetData>
  <mergeCells count="1">
    <mergeCell ref="A176:D176"/>
  </mergeCells>
  <hyperlinks>
    <hyperlink ref="A176" r:id="rId1" xr:uid="{00000000-0004-0000-04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400-000001000000}">
            <xm:f>AND(J2&lt;&gt;"", IFERROR(INDEX('Recommendations'!$I$2:$I$20, MATCH(J2,'Recommendations'!$B$2:$B$20,0))="Implemented", FALSE))</xm:f>
            <x14:dxf>
              <font>
                <color rgb="FF000000"/>
              </font>
              <fill>
                <patternFill>
                  <bgColor rgb="FF3C7D22"/>
                </patternFill>
              </fill>
            </x14:dxf>
          </x14:cfRule>
          <x14:cfRule type="expression" priority="2" id="{00000000-000E-0000-0400-000002000000}">
            <xm:f>AND(J2&lt;&gt;"", IFERROR(INDEX('Recommendations'!$I$2:$I$20, MATCH(J2,'Recommendations'!$B$2:$B$20,0))="Compensated", FALSE))</xm:f>
            <x14:dxf>
              <font>
                <color rgb="FF000000"/>
              </font>
              <fill>
                <patternFill>
                  <bgColor rgb="FFC6E0B4"/>
                </patternFill>
              </fill>
            </x14:dxf>
          </x14:cfRule>
          <x14:cfRule type="expression" priority="3" id="{00000000-000E-0000-0400-000003000000}">
            <xm:f>AND(J2&lt;&gt;"", IFERROR(INDEX('Recommendations'!$I$2:$I$20, MATCH(J2,'Recommendations'!$B$2:$B$20,0))="Testing", FALSE))</xm:f>
            <x14:dxf>
              <font>
                <color rgb="FF000000"/>
              </font>
              <fill>
                <patternFill>
                  <bgColor rgb="FFFFC000"/>
                </patternFill>
              </fill>
            </x14:dxf>
          </x14:cfRule>
          <x14:cfRule type="expression" priority="4" id="{00000000-000E-0000-0400-000004000000}">
            <xm:f>AND(J2&lt;&gt;"", IFERROR(INDEX('Recommendations'!$I$2:$I$20, MATCH(J2,'Recommendations'!$B$2:$B$20,0))="Failed", FALSE))</xm:f>
            <x14:dxf>
              <font>
                <color rgb="FF000000"/>
              </font>
              <fill>
                <patternFill>
                  <bgColor rgb="FFD82891"/>
                </patternFill>
              </fill>
            </x14:dxf>
          </x14:cfRule>
          <x14:cfRule type="expression" priority="5" id="{00000000-000E-0000-0400-000005000000}">
            <xm:f>AND(J2&lt;&gt;"", IFERROR(INDEX('Recommendations'!$I$2:$I$20, MATCH(J2,'Recommendations'!$B$2:$B$20,0))="Risk Accepted", FALSE))</xm:f>
            <x14:dxf>
              <font>
                <color rgb="FF000000"/>
              </font>
              <fill>
                <patternFill>
                  <bgColor rgb="FFD9D9D9"/>
                </patternFill>
              </fill>
            </x14:dxf>
          </x14:cfRule>
          <x14:cfRule type="expression" priority="6" id="{00000000-000E-0000-0400-000006000000}">
            <xm:f>AND(J2&lt;&gt;"", IFERROR(INDEX('Recommendations'!$I$2:$I$20, MATCH(J2,'Recommendations'!$B$2:$B$20,0))="N/A", FALSE))</xm:f>
            <x14:dxf>
              <font>
                <color rgb="FF000000"/>
              </font>
              <fill>
                <patternFill>
                  <bgColor rgb="FFF2F2F2"/>
                </patternFill>
              </fill>
            </x14:dxf>
          </x14:cfRule>
          <xm:sqref>J2:AW172</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Introduction</vt:lpstr>
      <vt:lpstr>Dashboard</vt:lpstr>
      <vt:lpstr>Recommendations</vt:lpstr>
      <vt:lpstr>ImplementationLog</vt:lpstr>
      <vt:lpstr>CSCv8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CIS ExtremeNetworks-SLX-OS-20.X.X Benchmark - SHGIR</dc:title>
  <dc:subject>Generated on: 2026-06-08 20:52:37</dc:subject>
  <dc:creator>Anicet Fopa Tchoffo</dc:creator>
  <cp:keywords>Baseline;Hardening;CIS;Benchmark</cp:keywords>
  <dc:description>Baseline Developed By: Center for Internet Security (CIS)</dc:description>
  <cp:lastModifiedBy>Anicet Fopa Tchoffo</cp:lastModifiedBy>
  <dcterms:modified xsi:type="dcterms:W3CDTF">2026-06-08T19:52:45Z</dcterms:modified>
  <cp:category>CIS</cp:category>
  <cp:contentStatus>Draft</cp:contentStatus>
</cp:coreProperties>
</file>