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C4CF0DA50E3535E4676CFAD3D75C407C353710EE" xr6:coauthVersionLast="47" xr6:coauthVersionMax="47" xr10:uidLastSave="{AB09A138-F97F-42C4-9A7A-34751F920438}"/>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P2" i="1"/>
  <c r="R198" i="3"/>
  <c r="R197" i="3"/>
  <c r="R196" i="3"/>
  <c r="R195" i="3"/>
  <c r="R194" i="3"/>
  <c r="R193" i="3"/>
  <c r="R192" i="3"/>
  <c r="R191" i="3"/>
  <c r="R190" i="3"/>
  <c r="R189" i="3"/>
  <c r="R188" i="3"/>
  <c r="R187" i="3"/>
  <c r="R186" i="3"/>
  <c r="R185" i="3"/>
  <c r="R184" i="3"/>
  <c r="R183" i="3"/>
  <c r="R182" i="3"/>
  <c r="R181" i="3"/>
  <c r="R180" i="3"/>
  <c r="R179" i="3"/>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O119" i="3"/>
  <c r="N119" i="3"/>
  <c r="M119" i="3"/>
  <c r="L119" i="3"/>
  <c r="K119" i="3"/>
  <c r="F119" i="3"/>
  <c r="E119" i="3"/>
  <c r="G119" i="3" s="1"/>
  <c r="O118" i="3"/>
  <c r="N118" i="3"/>
  <c r="M118" i="3"/>
  <c r="L118" i="3"/>
  <c r="K118" i="3"/>
  <c r="F118" i="3"/>
  <c r="E118" i="3"/>
  <c r="G118" i="3" s="1"/>
  <c r="E104" i="3"/>
  <c r="D104" i="3"/>
  <c r="C104" i="3"/>
  <c r="F104" i="3" s="1"/>
  <c r="E103" i="3"/>
  <c r="D103" i="3"/>
  <c r="C103" i="3"/>
  <c r="F103" i="3" s="1"/>
  <c r="E102" i="3"/>
  <c r="D102" i="3"/>
  <c r="C102" i="3"/>
  <c r="F102" i="3" s="1"/>
  <c r="E101" i="3"/>
  <c r="D101" i="3"/>
  <c r="C101" i="3"/>
  <c r="F101" i="3" s="1"/>
  <c r="E84" i="3"/>
  <c r="D84" i="3"/>
  <c r="C84" i="3"/>
  <c r="F84" i="3" s="1"/>
  <c r="F83" i="3"/>
  <c r="D91" i="3" s="1"/>
  <c r="E83" i="3"/>
  <c r="D83" i="3"/>
  <c r="C83" i="3"/>
  <c r="E82" i="3"/>
  <c r="D82" i="3"/>
  <c r="C82" i="3"/>
  <c r="W134" i="3" s="1"/>
  <c r="E81" i="3"/>
  <c r="D81" i="3"/>
  <c r="C81" i="3"/>
  <c r="F81" i="3" s="1"/>
  <c r="F80" i="3"/>
  <c r="T164" i="3" s="1"/>
  <c r="E80" i="3"/>
  <c r="D80" i="3"/>
  <c r="C80" i="3"/>
  <c r="S134" i="3" s="1"/>
  <c r="E66" i="3"/>
  <c r="D66" i="3"/>
  <c r="C66" i="3"/>
  <c r="F66" i="3" s="1"/>
  <c r="E65" i="3"/>
  <c r="D65" i="3"/>
  <c r="C65" i="3"/>
  <c r="F65" i="3" s="1"/>
  <c r="E47" i="3"/>
  <c r="D47" i="3"/>
  <c r="C47" i="3"/>
  <c r="F47" i="3" s="1"/>
  <c r="F46" i="3"/>
  <c r="E55" i="3" s="1"/>
  <c r="E46" i="3"/>
  <c r="D46" i="3"/>
  <c r="C46" i="3"/>
  <c r="E45" i="3"/>
  <c r="D45" i="3"/>
  <c r="C45" i="3"/>
  <c r="F45" i="3" s="1"/>
  <c r="E44" i="3"/>
  <c r="D44" i="3"/>
  <c r="C44" i="3"/>
  <c r="F44" i="3" s="1"/>
  <c r="E43" i="3"/>
  <c r="D43" i="3"/>
  <c r="C43" i="3"/>
  <c r="F43" i="3" s="1"/>
  <c r="E42" i="3"/>
  <c r="D42" i="3"/>
  <c r="C42" i="3"/>
  <c r="F42" i="3" s="1"/>
  <c r="E29" i="3"/>
  <c r="D29" i="3"/>
  <c r="C29" i="3"/>
  <c r="F29" i="3" s="1"/>
  <c r="E16" i="3"/>
  <c r="D16" i="3"/>
  <c r="C16" i="3"/>
  <c r="F16" i="3" s="1"/>
  <c r="C9" i="3"/>
  <c r="D9" i="3" s="1"/>
  <c r="C8" i="3"/>
  <c r="D8" i="3" s="1"/>
  <c r="C7" i="3"/>
  <c r="D7" i="3" s="1"/>
  <c r="V164" i="3" l="1"/>
  <c r="V159" i="3"/>
  <c r="V154" i="3"/>
  <c r="V149" i="3"/>
  <c r="V144" i="3"/>
  <c r="V139" i="3"/>
  <c r="V163" i="3"/>
  <c r="V158" i="3"/>
  <c r="V153" i="3"/>
  <c r="V148" i="3"/>
  <c r="V143" i="3"/>
  <c r="V138" i="3"/>
  <c r="E89" i="3"/>
  <c r="D89" i="3"/>
  <c r="V162" i="3"/>
  <c r="V157" i="3"/>
  <c r="V152" i="3"/>
  <c r="V147" i="3"/>
  <c r="V142" i="3"/>
  <c r="V137" i="3"/>
  <c r="V166" i="3"/>
  <c r="V161" i="3"/>
  <c r="V156" i="3"/>
  <c r="V151" i="3"/>
  <c r="V146" i="3"/>
  <c r="V141" i="3"/>
  <c r="V136" i="3"/>
  <c r="V165" i="3"/>
  <c r="V160" i="3"/>
  <c r="V155" i="3"/>
  <c r="V150" i="3"/>
  <c r="V145" i="3"/>
  <c r="V140" i="3"/>
  <c r="C89" i="3"/>
  <c r="E54" i="3"/>
  <c r="D54" i="3"/>
  <c r="C54" i="3"/>
  <c r="R164" i="3"/>
  <c r="R159" i="3"/>
  <c r="R154" i="3"/>
  <c r="R149" i="3"/>
  <c r="R144" i="3"/>
  <c r="R139" i="3"/>
  <c r="R163" i="3"/>
  <c r="R158" i="3"/>
  <c r="R153" i="3"/>
  <c r="R148" i="3"/>
  <c r="R143" i="3"/>
  <c r="R138" i="3"/>
  <c r="R162" i="3"/>
  <c r="R157" i="3"/>
  <c r="R152" i="3"/>
  <c r="R147" i="3"/>
  <c r="R142" i="3"/>
  <c r="R137" i="3"/>
  <c r="E20" i="3"/>
  <c r="R166" i="3"/>
  <c r="R161" i="3"/>
  <c r="R156" i="3"/>
  <c r="R151" i="3"/>
  <c r="R146" i="3"/>
  <c r="R141" i="3"/>
  <c r="R136" i="3"/>
  <c r="D20" i="3"/>
  <c r="C20" i="3"/>
  <c r="R165" i="3"/>
  <c r="R160" i="3"/>
  <c r="R155" i="3"/>
  <c r="R150" i="3"/>
  <c r="R145" i="3"/>
  <c r="R140" i="3"/>
  <c r="E56" i="3"/>
  <c r="D56" i="3"/>
  <c r="C56" i="3"/>
  <c r="E70" i="3"/>
  <c r="D70" i="3"/>
  <c r="C70" i="3"/>
  <c r="E110" i="3"/>
  <c r="D110" i="3"/>
  <c r="C110" i="3"/>
  <c r="E111" i="3"/>
  <c r="D111" i="3"/>
  <c r="C111" i="3"/>
  <c r="E51" i="3"/>
  <c r="C51" i="3"/>
  <c r="D51" i="3"/>
  <c r="E71" i="3"/>
  <c r="D71" i="3"/>
  <c r="C71" i="3"/>
  <c r="E108" i="3"/>
  <c r="D108" i="3"/>
  <c r="C108" i="3"/>
  <c r="E52" i="3"/>
  <c r="D52" i="3"/>
  <c r="C52" i="3"/>
  <c r="E109" i="3"/>
  <c r="D109" i="3"/>
  <c r="C109" i="3"/>
  <c r="D33" i="3"/>
  <c r="C33" i="3"/>
  <c r="E33" i="3"/>
  <c r="E92" i="3"/>
  <c r="D92" i="3"/>
  <c r="C92" i="3"/>
  <c r="E53" i="3"/>
  <c r="D53" i="3"/>
  <c r="C53" i="3"/>
  <c r="F82" i="3"/>
  <c r="E91" i="3"/>
  <c r="Q134" i="3"/>
  <c r="T140" i="3"/>
  <c r="T145" i="3"/>
  <c r="T150" i="3"/>
  <c r="T155" i="3"/>
  <c r="T160" i="3"/>
  <c r="T165" i="3"/>
  <c r="U134" i="3"/>
  <c r="T136" i="3"/>
  <c r="T141" i="3"/>
  <c r="T146" i="3"/>
  <c r="T151" i="3"/>
  <c r="T156" i="3"/>
  <c r="T161" i="3"/>
  <c r="T166" i="3"/>
  <c r="C55" i="3"/>
  <c r="C88" i="3"/>
  <c r="T137" i="3"/>
  <c r="T142" i="3"/>
  <c r="T147" i="3"/>
  <c r="T152" i="3"/>
  <c r="T157" i="3"/>
  <c r="T162" i="3"/>
  <c r="D55" i="3"/>
  <c r="D88" i="3"/>
  <c r="E88" i="3"/>
  <c r="T138" i="3"/>
  <c r="T143" i="3"/>
  <c r="T148" i="3"/>
  <c r="T153" i="3"/>
  <c r="T158" i="3"/>
  <c r="T163" i="3"/>
  <c r="T139" i="3"/>
  <c r="T144" i="3"/>
  <c r="T149" i="3"/>
  <c r="T154" i="3"/>
  <c r="T159" i="3"/>
  <c r="C91" i="3"/>
  <c r="X164" i="3" l="1"/>
  <c r="X159" i="3"/>
  <c r="X154" i="3"/>
  <c r="X149" i="3"/>
  <c r="X144" i="3"/>
  <c r="X139" i="3"/>
  <c r="D90" i="3"/>
  <c r="X163" i="3"/>
  <c r="X158" i="3"/>
  <c r="X153" i="3"/>
  <c r="X148" i="3"/>
  <c r="X143" i="3"/>
  <c r="X138" i="3"/>
  <c r="C90" i="3"/>
  <c r="X162" i="3"/>
  <c r="X157" i="3"/>
  <c r="X152" i="3"/>
  <c r="X147" i="3"/>
  <c r="X142" i="3"/>
  <c r="X137" i="3"/>
  <c r="X166" i="3"/>
  <c r="X161" i="3"/>
  <c r="X156" i="3"/>
  <c r="X151" i="3"/>
  <c r="X146" i="3"/>
  <c r="X141" i="3"/>
  <c r="X136" i="3"/>
  <c r="E90" i="3"/>
  <c r="X165" i="3"/>
  <c r="X160" i="3"/>
  <c r="X155" i="3"/>
  <c r="X150" i="3"/>
  <c r="X145" i="3"/>
  <c r="X140" i="3"/>
</calcChain>
</file>

<file path=xl/sharedStrings.xml><?xml version="1.0" encoding="utf-8"?>
<sst xmlns="http://schemas.openxmlformats.org/spreadsheetml/2006/main" count="1719" uniqueCount="711">
  <si>
    <t>Section</t>
  </si>
  <si>
    <t>Id</t>
  </si>
  <si>
    <t>Title</t>
  </si>
  <si>
    <t>Assessment</t>
  </si>
  <si>
    <t>Profile</t>
  </si>
  <si>
    <t>MoSCoW</t>
  </si>
  <si>
    <t>OpsImpact</t>
  </si>
  <si>
    <t>Phase</t>
  </si>
  <si>
    <t>ImplStatus</t>
  </si>
  <si>
    <t>Notes</t>
  </si>
  <si>
    <t>Remediation</t>
  </si>
  <si>
    <t>Description</t>
  </si>
  <si>
    <t>Impact</t>
  </si>
  <si>
    <t>Audit</t>
  </si>
  <si>
    <t>Default</t>
  </si>
  <si>
    <t>Status</t>
  </si>
  <si>
    <t>LogID</t>
  </si>
  <si>
    <t>Password Management</t>
  </si>
  <si>
    <t>1.1.1</t>
  </si>
  <si>
    <r>
      <rPr>
        <sz val="11"/>
        <rFont val="Calibri"/>
      </rPr>
      <t xml:space="preserve">Ensure </t>
    </r>
    <r>
      <rPr>
        <sz val="11"/>
        <color rgb="FF000000"/>
        <rFont val="Calibri"/>
      </rPr>
      <t>'</t>
    </r>
    <r>
      <rPr>
        <b/>
        <sz val="11"/>
        <color rgb="FF000000"/>
        <rFont val="Calibri"/>
      </rPr>
      <t>Logon Password</t>
    </r>
    <r>
      <rPr>
        <sz val="11"/>
        <color rgb="FF000000"/>
        <rFont val="Calibri"/>
      </rPr>
      <t>'</t>
    </r>
    <r>
      <rPr>
        <sz val="11"/>
        <color rgb="FF000000"/>
        <rFont val="Calibri"/>
      </rPr>
      <t xml:space="preserve"> is set</t>
    </r>
  </si>
  <si>
    <t>Automated</t>
  </si>
  <si>
    <t>Level 1</t>
  </si>
  <si>
    <t>Unassigned</t>
  </si>
  <si>
    <t>Unassessed</t>
  </si>
  <si>
    <t>Pending</t>
  </si>
  <si>
    <t/>
  </si>
  <si>
    <r>
      <rPr>
        <sz val="11"/>
        <color rgb="FF000000"/>
        <rFont val="Calibri"/>
      </rPr>
      <t>Run the following to set the login password.</t>
    </r>
    <r>
      <rPr>
        <sz val="11"/>
        <color rgb="FF000000"/>
        <rFont val="Calibri"/>
      </rPr>
      <t xml:space="preserve">
</t>
    </r>
    <r>
      <rPr>
        <sz val="11"/>
        <color rgb="FF006096"/>
        <rFont val="Roboto Condensed"/>
      </rPr>
      <t>hostname(config)#passwd &lt;login_password&gt;</t>
    </r>
    <r>
      <rPr>
        <sz val="11"/>
        <color rgb="FF006096"/>
        <rFont val="Roboto Condensed"/>
      </rPr>
      <t xml:space="preserve">
</t>
    </r>
    <r>
      <rPr>
        <sz val="11"/>
        <color rgb="FF000000"/>
        <rFont val="Calibri"/>
      </rPr>
      <t xml:space="preserve">
</t>
    </r>
    <r>
      <rPr>
        <sz val="11"/>
        <color rgb="FF000000"/>
        <rFont val="Calibri"/>
      </rPr>
      <t>The login_password parameter should be the plain-text password used to log into the system</t>
    </r>
  </si>
  <si>
    <r>
      <rPr>
        <sz val="11"/>
        <color rgb="FF000000"/>
        <rFont val="Calibri"/>
      </rPr>
      <t>Changes the default login password.</t>
    </r>
  </si>
  <si>
    <r>
      <rPr>
        <sz val="11"/>
        <color rgb="FF000000"/>
        <rFont val="Calibri"/>
      </rPr>
      <t>- Step 1: Run the following to determine whether the login password is set</t>
    </r>
    <r>
      <rPr>
        <sz val="11"/>
        <color rgb="FF000000"/>
        <rFont val="Calibri"/>
      </rPr>
      <t xml:space="preserve">
</t>
    </r>
    <r>
      <rPr>
        <sz val="11"/>
        <color rgb="FF006096"/>
        <rFont val="Roboto Condensed"/>
      </rPr>
      <t>hostname# show running-config passwd</t>
    </r>
    <r>
      <rPr>
        <sz val="11"/>
        <color rgb="FF006096"/>
        <rFont val="Roboto Condensed"/>
      </rPr>
      <t xml:space="preserve">
</t>
    </r>
    <r>
      <rPr>
        <sz val="11"/>
        <color rgb="FF000000"/>
        <rFont val="Calibri"/>
      </rPr>
      <t xml:space="preserve">
</t>
    </r>
    <r>
      <rPr>
        <sz val="11"/>
        <color rgb="FF000000"/>
        <rFont val="Calibri"/>
      </rPr>
      <t>The output should look like</t>
    </r>
    <r>
      <rPr>
        <sz val="11"/>
        <color rgb="FF000000"/>
        <rFont val="Calibri"/>
      </rPr>
      <t xml:space="preserve">
</t>
    </r>
    <r>
      <rPr>
        <sz val="11"/>
        <color rgb="FF006096"/>
        <rFont val="Roboto Condensed"/>
      </rPr>
      <t xml:space="preserve">passwd xxxxxx encrypted </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xml:space="preserve">Asa#show running-config passwd </t>
    </r>
    <r>
      <rPr>
        <sz val="11"/>
        <color rgb="FF006096"/>
        <rFont val="Roboto Condensed"/>
      </rPr>
      <t xml:space="preserve">
</t>
    </r>
    <r>
      <rPr>
        <sz val="11"/>
        <color rgb="FF006096"/>
        <rFont val="Roboto Condensed"/>
      </rPr>
      <t>passwd 8Ry2YjIyt7RRXU24 encrypted</t>
    </r>
    <r>
      <rPr>
        <sz val="11"/>
        <color rgb="FF006096"/>
        <rFont val="Roboto Condensed"/>
      </rPr>
      <t xml:space="preserve">
</t>
    </r>
    <r>
      <rPr>
        <sz val="11"/>
        <color rgb="FF000000"/>
        <rFont val="Calibri"/>
      </rPr>
      <t xml:space="preserve">
</t>
    </r>
    <r>
      <rPr>
        <sz val="11"/>
        <color rgb="FF000000"/>
        <rFont val="Calibri"/>
      </rPr>
      <t>Here 8Ry2YjIyt7RRXU24 is the encrypted format of the plain-text password used as login password</t>
    </r>
    <r>
      <rPr>
        <sz val="11"/>
        <color rgb="FF000000"/>
        <rFont val="Calibri"/>
      </rPr>
      <t xml:space="preserve">
</t>
    </r>
    <r>
      <rPr>
        <sz val="11"/>
        <color rgb="FF000000"/>
        <rFont val="Calibri"/>
      </rPr>
      <t>- Step 2: If an output is displayed, the system is compliant. If not, it is a finding.</t>
    </r>
  </si>
  <si>
    <r>
      <rPr>
        <sz val="11"/>
        <color rgb="FF000000"/>
        <rFont val="Calibri"/>
      </rPr>
      <t>The default password is "cisco".</t>
    </r>
  </si>
  <si>
    <t>1.1.2</t>
  </si>
  <si>
    <r>
      <rPr>
        <sz val="11"/>
        <rFont val="Calibri"/>
      </rPr>
      <t xml:space="preserve">Ensure </t>
    </r>
    <r>
      <rPr>
        <sz val="11"/>
        <color rgb="FF000000"/>
        <rFont val="Calibri"/>
      </rPr>
      <t>'</t>
    </r>
    <r>
      <rPr>
        <b/>
        <sz val="11"/>
        <color rgb="FF000000"/>
        <rFont val="Calibri"/>
      </rPr>
      <t>Enable Password</t>
    </r>
    <r>
      <rPr>
        <sz val="11"/>
        <color rgb="FF000000"/>
        <rFont val="Calibri"/>
      </rPr>
      <t>'</t>
    </r>
    <r>
      <rPr>
        <sz val="11"/>
        <color rgb="FF000000"/>
        <rFont val="Calibri"/>
      </rPr>
      <t xml:space="preserve"> is set</t>
    </r>
  </si>
  <si>
    <r>
      <rPr>
        <sz val="11"/>
        <color rgb="FF000000"/>
        <rFont val="Calibri"/>
      </rPr>
      <t>Run the following to set the enable password.</t>
    </r>
    <r>
      <rPr>
        <sz val="11"/>
        <color rgb="FF000000"/>
        <rFont val="Calibri"/>
      </rPr>
      <t xml:space="preserve">
</t>
    </r>
    <r>
      <rPr>
        <sz val="11"/>
        <color rgb="FF006096"/>
        <rFont val="Roboto Condensed"/>
      </rPr>
      <t>hostname(config)#enable password &lt;enable_password&gt; level &lt;privilege_level&gt;</t>
    </r>
    <r>
      <rPr>
        <sz val="11"/>
        <color rgb="FF006096"/>
        <rFont val="Roboto Condensed"/>
      </rPr>
      <t xml:space="preserve">
</t>
    </r>
    <r>
      <rPr>
        <sz val="11"/>
        <color rgb="FF000000"/>
        <rFont val="Calibri"/>
      </rPr>
      <t xml:space="preserve">
</t>
    </r>
    <r>
      <rPr>
        <sz val="11"/>
        <color rgb="FF000000"/>
        <rFont val="Calibri"/>
      </rPr>
      <t>The enable_password parameter should be the plain-text password used to log into the enable mode</t>
    </r>
    <r>
      <rPr>
        <sz val="11"/>
        <color rgb="FF000000"/>
        <rFont val="Calibri"/>
      </rPr>
      <t xml:space="preserve">
</t>
    </r>
    <r>
      <rPr>
        <sz val="11"/>
        <color rgb="FF000000"/>
        <rFont val="Calibri"/>
      </rPr>
      <t>If the privilege level is not configured, the default one is 15</t>
    </r>
  </si>
  <si>
    <r>
      <rPr>
        <sz val="11"/>
        <color rgb="FF000000"/>
        <rFont val="Calibri"/>
      </rPr>
      <t>Sets the password for users accessing privileged EXEC mode when they run the enable command.</t>
    </r>
  </si>
  <si>
    <r>
      <rPr>
        <sz val="11"/>
        <color rgb="FF000000"/>
        <rFont val="Calibri"/>
      </rPr>
      <t>- Step 1: Run the following to determine whether the login password is set</t>
    </r>
    <r>
      <rPr>
        <sz val="11"/>
        <color rgb="FF000000"/>
        <rFont val="Calibri"/>
      </rPr>
      <t xml:space="preserve">
</t>
    </r>
    <r>
      <rPr>
        <sz val="11"/>
        <color rgb="FF006096"/>
        <rFont val="Roboto Condensed"/>
      </rPr>
      <t>hostname#show run enable</t>
    </r>
    <r>
      <rPr>
        <sz val="11"/>
        <color rgb="FF006096"/>
        <rFont val="Roboto Condensed"/>
      </rPr>
      <t xml:space="preserve">
</t>
    </r>
    <r>
      <rPr>
        <sz val="11"/>
        <color rgb="FF000000"/>
        <rFont val="Calibri"/>
      </rPr>
      <t xml:space="preserve">
</t>
    </r>
    <r>
      <rPr>
        <sz val="11"/>
        <color rgb="FF000000"/>
        <rFont val="Calibri"/>
      </rPr>
      <t>The output should look like</t>
    </r>
    <r>
      <rPr>
        <sz val="11"/>
        <color rgb="FF000000"/>
        <rFont val="Calibri"/>
      </rPr>
      <t xml:space="preserve">
</t>
    </r>
    <r>
      <rPr>
        <sz val="11"/>
        <color rgb="FF006096"/>
        <rFont val="Roboto Condensed"/>
      </rPr>
      <t xml:space="preserve">enable password xxxxxxx encrypted </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xml:space="preserve">Asa#show run enable </t>
    </r>
    <r>
      <rPr>
        <sz val="11"/>
        <color rgb="FF006096"/>
        <rFont val="Roboto Condensed"/>
      </rPr>
      <t xml:space="preserve">
</t>
    </r>
    <r>
      <rPr>
        <sz val="11"/>
        <color rgb="FF006096"/>
        <rFont val="Roboto Condensed"/>
      </rPr>
      <t>enable password 8Ry2YjIyt7RRXU24 encrypted</t>
    </r>
    <r>
      <rPr>
        <sz val="11"/>
        <color rgb="FF006096"/>
        <rFont val="Roboto Condensed"/>
      </rPr>
      <t xml:space="preserve">
</t>
    </r>
    <r>
      <rPr>
        <sz val="11"/>
        <color rgb="FF000000"/>
        <rFont val="Calibri"/>
      </rPr>
      <t xml:space="preserve">
</t>
    </r>
    <r>
      <rPr>
        <sz val="11"/>
        <color rgb="FF000000"/>
        <rFont val="Calibri"/>
      </rPr>
      <t>Here 8Ry2YjIyt7RRXU24 is the encrypted format of the plain-text password used as enable password</t>
    </r>
    <r>
      <rPr>
        <sz val="11"/>
        <color rgb="FF000000"/>
        <rFont val="Calibri"/>
      </rPr>
      <t xml:space="preserve">
</t>
    </r>
    <r>
      <rPr>
        <sz val="11"/>
        <color rgb="FF000000"/>
        <rFont val="Calibri"/>
      </rPr>
      <t>- Step 2: If an output is displayed, the system is compliant. If not, it is a finding.</t>
    </r>
  </si>
  <si>
    <r>
      <rPr>
        <sz val="11"/>
        <color rgb="FF000000"/>
        <rFont val="Calibri"/>
      </rPr>
      <t>By default, the enable password is blank.</t>
    </r>
  </si>
  <si>
    <t>1.1.3</t>
  </si>
  <si>
    <r>
      <rPr>
        <sz val="11"/>
        <rFont val="Calibri"/>
      </rPr>
      <t xml:space="preserve">Ensure </t>
    </r>
    <r>
      <rPr>
        <sz val="11"/>
        <color rgb="FF000000"/>
        <rFont val="Calibri"/>
      </rPr>
      <t>'</t>
    </r>
    <r>
      <rPr>
        <b/>
        <sz val="11"/>
        <color rgb="FF000000"/>
        <rFont val="Calibri"/>
      </rPr>
      <t>Master Key Passphrase</t>
    </r>
    <r>
      <rPr>
        <sz val="11"/>
        <color rgb="FF000000"/>
        <rFont val="Calibri"/>
      </rPr>
      <t>'</t>
    </r>
    <r>
      <rPr>
        <sz val="11"/>
        <color rgb="FF000000"/>
        <rFont val="Calibri"/>
      </rPr>
      <t xml:space="preserve"> is set</t>
    </r>
  </si>
  <si>
    <r>
      <rPr>
        <sz val="11"/>
        <color rgb="FF000000"/>
        <rFont val="Calibri"/>
      </rPr>
      <t>- Step 1: Set the master key passphrase with the following command:</t>
    </r>
    <r>
      <rPr>
        <sz val="11"/>
        <color rgb="FF000000"/>
        <rFont val="Calibri"/>
      </rPr>
      <t xml:space="preserve">
</t>
    </r>
    <r>
      <rPr>
        <sz val="11"/>
        <color rgb="FF006096"/>
        <rFont val="Roboto Condensed"/>
      </rPr>
      <t xml:space="preserve">hostname (config)# key config-key password-encryption &lt;passphrase&gt; </t>
    </r>
    <r>
      <rPr>
        <sz val="11"/>
        <color rgb="FF006096"/>
        <rFont val="Roboto Condensed"/>
      </rPr>
      <t xml:space="preserve">
</t>
    </r>
    <r>
      <rPr>
        <sz val="11"/>
        <color rgb="FF000000"/>
        <rFont val="Calibri"/>
      </rPr>
      <t xml:space="preserve">
</t>
    </r>
    <r>
      <rPr>
        <sz val="11"/>
        <color rgb="FF000000"/>
        <rFont val="Calibri"/>
      </rPr>
      <t>The passphrase is between 8 and 128 characters long</t>
    </r>
    <r>
      <rPr>
        <sz val="11"/>
        <color rgb="FF000000"/>
        <rFont val="Calibri"/>
      </rPr>
      <t xml:space="preserve">
</t>
    </r>
    <r>
      <rPr>
        <sz val="11"/>
        <color rgb="FF000000"/>
        <rFont val="Calibri"/>
      </rPr>
      <t>- Step 2: Enable the AES encryption of existing keys of the running-configuration</t>
    </r>
    <r>
      <rPr>
        <sz val="11"/>
        <color rgb="FF000000"/>
        <rFont val="Calibri"/>
      </rPr>
      <t xml:space="preserve">
</t>
    </r>
    <r>
      <rPr>
        <sz val="11"/>
        <color rgb="FF006096"/>
        <rFont val="Roboto Condensed"/>
      </rPr>
      <t>hostname(config)# password encryption aes</t>
    </r>
    <r>
      <rPr>
        <sz val="11"/>
        <color rgb="FF006096"/>
        <rFont val="Roboto Condensed"/>
      </rPr>
      <t xml:space="preserve">
</t>
    </r>
    <r>
      <rPr>
        <sz val="11"/>
        <color rgb="FF000000"/>
        <rFont val="Calibri"/>
      </rPr>
      <t xml:space="preserve">
</t>
    </r>
    <r>
      <rPr>
        <sz val="11"/>
        <color rgb="FF000000"/>
        <rFont val="Calibri"/>
      </rPr>
      <t>- Step 3: Run the following for the encryption of keys in the startup-configuration</t>
    </r>
    <r>
      <rPr>
        <sz val="11"/>
        <color rgb="FF000000"/>
        <rFont val="Calibri"/>
      </rPr>
      <t xml:space="preserve">
</t>
    </r>
    <r>
      <rPr>
        <sz val="11"/>
        <color rgb="FF006096"/>
        <rFont val="Roboto Condensed"/>
      </rPr>
      <t>hostname(config)# write memory</t>
    </r>
    <r>
      <rPr>
        <sz val="11"/>
        <color rgb="FF006096"/>
        <rFont val="Roboto Condensed"/>
      </rPr>
      <t xml:space="preserve">
</t>
    </r>
  </si>
  <si>
    <r>
      <rPr>
        <sz val="11"/>
        <color rgb="FF000000"/>
        <rFont val="Calibri"/>
      </rPr>
      <t>Defines the master key passphrase used for to encrypt the application secret-keys contained in the configuration file for software releases from 8.3(1) and above.</t>
    </r>
  </si>
  <si>
    <r>
      <rPr>
        <sz val="11"/>
        <color rgb="FF000000"/>
        <rFont val="Calibri"/>
      </rPr>
      <t>- Step 1: Run the following to find whether the software version of the security appliance is from 8.3(1) and above</t>
    </r>
    <r>
      <rPr>
        <sz val="11"/>
        <color rgb="FF000000"/>
        <rFont val="Calibri"/>
      </rPr>
      <t xml:space="preserve">
</t>
    </r>
    <r>
      <rPr>
        <sz val="11"/>
        <color rgb="FF006096"/>
        <rFont val="Roboto Condensed"/>
      </rPr>
      <t>hostname# sh version | i Software_Version_8.[3-9] hostname# sh version | i Software_Version_9.[0-9]</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asa-dmz# sh version | i Software_Version_8.[3-9]</t>
    </r>
    <r>
      <rPr>
        <sz val="11"/>
        <color rgb="FF006096"/>
        <rFont val="Roboto Condensed"/>
      </rPr>
      <t xml:space="preserve">
</t>
    </r>
    <r>
      <rPr>
        <sz val="11"/>
        <color rgb="FF006096"/>
        <rFont val="Roboto Condensed"/>
      </rPr>
      <t xml:space="preserve">Cisco Adaptive Security Appliance Software Version 8.4(2) </t>
    </r>
    <r>
      <rPr>
        <sz val="11"/>
        <color rgb="FF006096"/>
        <rFont val="Roboto Condensed"/>
      </rPr>
      <t xml:space="preserve">
</t>
    </r>
    <r>
      <rPr>
        <sz val="11"/>
        <color rgb="FF006096"/>
        <rFont val="Roboto Condensed"/>
      </rPr>
      <t>asa-dmz# sh version | i Software_Version_9.[0-9]</t>
    </r>
    <r>
      <rPr>
        <sz val="11"/>
        <color rgb="FF006096"/>
        <rFont val="Roboto Condensed"/>
      </rPr>
      <t xml:space="preserve">
</t>
    </r>
    <r>
      <rPr>
        <sz val="11"/>
        <color rgb="FF000000"/>
        <rFont val="Calibri"/>
      </rPr>
      <t xml:space="preserve">
</t>
    </r>
    <r>
      <rPr>
        <sz val="11"/>
        <color rgb="FF000000"/>
        <rFont val="Calibri"/>
      </rPr>
      <t>In this example, the software version is 8.4(2</t>
    </r>
    <r>
      <rPr>
        <sz val="11"/>
        <color rgb="FF000000"/>
        <rFont val="Calibri"/>
      </rPr>
      <t xml:space="preserve">
</t>
    </r>
    <r>
      <rPr>
        <sz val="11"/>
        <color rgb="FF006096"/>
        <rFont val="Roboto Condensed"/>
      </rPr>
      <t>Datacenter-fw-01# sh version | i Software_Version_8.[3-9]</t>
    </r>
    <r>
      <rPr>
        <sz val="11"/>
        <color rgb="FF006096"/>
        <rFont val="Roboto Condensed"/>
      </rPr>
      <t xml:space="preserve">
</t>
    </r>
    <r>
      <rPr>
        <sz val="11"/>
        <color rgb="FF006096"/>
        <rFont val="Roboto Condensed"/>
      </rPr>
      <t>Datacenter-fw-01# sh version | i Software_Version_9.[0-9]</t>
    </r>
    <r>
      <rPr>
        <sz val="11"/>
        <color rgb="FF006096"/>
        <rFont val="Roboto Condensed"/>
      </rPr>
      <t xml:space="preserve">
</t>
    </r>
    <r>
      <rPr>
        <sz val="11"/>
        <color rgb="FF006096"/>
        <rFont val="Roboto Condensed"/>
      </rPr>
      <t>Cisco Adaptive Security Appliance Software Version 9.5(2) &lt;system&gt;</t>
    </r>
    <r>
      <rPr>
        <sz val="11"/>
        <color rgb="FF006096"/>
        <rFont val="Roboto Condensed"/>
      </rPr>
      <t xml:space="preserve">
</t>
    </r>
    <r>
      <rPr>
        <sz val="11"/>
        <color rgb="FF000000"/>
        <rFont val="Calibri"/>
      </rPr>
      <t xml:space="preserve">
</t>
    </r>
    <r>
      <rPr>
        <sz val="11"/>
        <color rgb="FF000000"/>
        <rFont val="Calibri"/>
      </rPr>
      <t>In this example, the software version is 9.5(2)</t>
    </r>
    <r>
      <rPr>
        <sz val="11"/>
        <color rgb="FF000000"/>
        <rFont val="Calibri"/>
      </rPr>
      <t xml:space="preserve">
</t>
    </r>
    <r>
      <rPr>
        <sz val="11"/>
        <color rgb="FF000000"/>
        <rFont val="Calibri"/>
      </rPr>
      <t>- Step 2: If an output is displayed, go to the step 3. If not, the release is not from 8.3(1) and above and the recommendation is not applicable.</t>
    </r>
    <r>
      <rPr>
        <sz val="11"/>
        <color rgb="FF000000"/>
        <rFont val="Calibri"/>
      </rPr>
      <t xml:space="preserve">
</t>
    </r>
    <r>
      <rPr>
        <sz val="11"/>
        <color rgb="FF000000"/>
        <rFont val="Calibri"/>
      </rPr>
      <t>- Step 3: Run the following to find whether the existing keys are type 6 encrypted</t>
    </r>
    <r>
      <rPr>
        <sz val="11"/>
        <color rgb="FF000000"/>
        <rFont val="Calibri"/>
      </rPr>
      <t xml:space="preserve">
</t>
    </r>
    <r>
      <rPr>
        <sz val="11"/>
        <color rgb="FF006096"/>
        <rFont val="Roboto Condensed"/>
      </rPr>
      <t>hostname# sh run | in key.6</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xml:space="preserve">cis-asa-1/admin# sh run | in key.6  </t>
    </r>
    <r>
      <rPr>
        <sz val="11"/>
        <color rgb="FF006096"/>
        <rFont val="Roboto Condensed"/>
      </rPr>
      <t xml:space="preserve">
</t>
    </r>
    <r>
      <rPr>
        <sz val="11"/>
        <color rgb="FF006096"/>
        <rFont val="Roboto Condensed"/>
      </rPr>
      <t xml:space="preserve">key 6 "JDYkW0hEIquGiXMdznN2 </t>
    </r>
    <r>
      <rPr>
        <sz val="11"/>
        <color rgb="FF006096"/>
        <rFont val="Roboto Condensed"/>
      </rPr>
      <t xml:space="preserve">
</t>
    </r>
    <r>
      <rPr>
        <sz val="11"/>
        <color rgb="FF000000"/>
        <rFont val="Calibri"/>
      </rPr>
      <t xml:space="preserve">
</t>
    </r>
    <r>
      <rPr>
        <sz val="11"/>
        <color rgb="FF000000"/>
        <rFont val="Calibri"/>
      </rPr>
      <t xml:space="preserve">Here the Tacacs+ key is encrypted using AES encryption and master key. If it was not the case, the key would be displayed with stars only as follows: </t>
    </r>
    <r>
      <rPr>
        <b/>
        <sz val="11"/>
        <color rgb="FF000000"/>
        <rFont val="Calibri"/>
      </rPr>
      <t>key ******</t>
    </r>
    <r>
      <rPr>
        <sz val="11"/>
        <color rgb="FF000000"/>
        <rFont val="Calibri"/>
      </rPr>
      <t xml:space="preserve">
</t>
    </r>
    <r>
      <rPr>
        <sz val="11"/>
        <color rgb="FF000000"/>
        <rFont val="Calibri"/>
      </rPr>
      <t>- Step 4: If an output is displayed, the system is compliant, if not it is a finding.</t>
    </r>
  </si>
  <si>
    <t>1.1.4</t>
  </si>
  <si>
    <r>
      <rPr>
        <sz val="11"/>
        <rFont val="Calibri"/>
      </rPr>
      <t xml:space="preserve">Ensure </t>
    </r>
    <r>
      <rPr>
        <sz val="11"/>
        <color rgb="FF000000"/>
        <rFont val="Calibri"/>
      </rPr>
      <t>'</t>
    </r>
    <r>
      <rPr>
        <b/>
        <sz val="11"/>
        <color rgb="FF000000"/>
        <rFont val="Calibri"/>
      </rPr>
      <t>Password Recovery</t>
    </r>
    <r>
      <rPr>
        <sz val="11"/>
        <color rgb="FF000000"/>
        <rFont val="Calibri"/>
      </rPr>
      <t>'</t>
    </r>
    <r>
      <rPr>
        <sz val="11"/>
        <color rgb="FF000000"/>
        <rFont val="Calibri"/>
      </rPr>
      <t xml:space="preserve"> is disabled</t>
    </r>
  </si>
  <si>
    <r>
      <rPr>
        <sz val="11"/>
        <color rgb="FF000000"/>
        <rFont val="Calibri"/>
      </rPr>
      <t>Run the following to disable the password recovery:</t>
    </r>
    <r>
      <rPr>
        <sz val="11"/>
        <color rgb="FF000000"/>
        <rFont val="Calibri"/>
      </rPr>
      <t xml:space="preserve">
</t>
    </r>
    <r>
      <rPr>
        <sz val="11"/>
        <color rgb="FF006096"/>
        <rFont val="Roboto Condensed"/>
      </rPr>
      <t>hostname (config)# no service password-recovery</t>
    </r>
    <r>
      <rPr>
        <sz val="11"/>
        <color rgb="FF006096"/>
        <rFont val="Roboto Condensed"/>
      </rPr>
      <t xml:space="preserve">
</t>
    </r>
  </si>
  <si>
    <r>
      <rPr>
        <sz val="11"/>
        <color rgb="FF000000"/>
        <rFont val="Calibri"/>
      </rPr>
      <t>Disables the password recovery</t>
    </r>
  </si>
  <si>
    <r>
      <rPr>
        <sz val="11"/>
        <color rgb="FF000000"/>
        <rFont val="Calibri"/>
      </rPr>
      <t>- Step 1: Run the following to determine if the password recovery has been disabled</t>
    </r>
    <r>
      <rPr>
        <sz val="11"/>
        <color rgb="FF000000"/>
        <rFont val="Calibri"/>
      </rPr>
      <t xml:space="preserve">
</t>
    </r>
    <r>
      <rPr>
        <sz val="11"/>
        <color rgb="FF006096"/>
        <rFont val="Roboto Condensed"/>
      </rPr>
      <t>hostname#sh run | in no.service.password-recovery</t>
    </r>
    <r>
      <rPr>
        <sz val="11"/>
        <color rgb="FF006096"/>
        <rFont val="Roboto Condensed"/>
      </rPr>
      <t xml:space="preserve">
</t>
    </r>
    <r>
      <rPr>
        <sz val="11"/>
        <color rgb="FF000000"/>
        <rFont val="Calibri"/>
      </rPr>
      <t xml:space="preserve">
</t>
    </r>
    <r>
      <rPr>
        <sz val="11"/>
        <color rgb="FF000000"/>
        <rFont val="Calibri"/>
      </rPr>
      <t>- Step 2: If an output is displayed, the system is compliant. If not, it is a finding.</t>
    </r>
  </si>
  <si>
    <r>
      <rPr>
        <sz val="11"/>
        <color rgb="FF000000"/>
        <rFont val="Calibri"/>
      </rPr>
      <t>The password recovery is enabled by default</t>
    </r>
  </si>
  <si>
    <t>1.1.5</t>
  </si>
  <si>
    <r>
      <rPr>
        <sz val="11"/>
        <rFont val="Calibri"/>
      </rPr>
      <t xml:space="preserve">Ensure </t>
    </r>
    <r>
      <rPr>
        <sz val="11"/>
        <color rgb="FF000000"/>
        <rFont val="Calibri"/>
      </rPr>
      <t>'</t>
    </r>
    <r>
      <rPr>
        <b/>
        <sz val="11"/>
        <color rgb="FF000000"/>
        <rFont val="Calibri"/>
      </rPr>
      <t>Password Policy</t>
    </r>
    <r>
      <rPr>
        <sz val="11"/>
        <color rgb="FF000000"/>
        <rFont val="Calibri"/>
      </rPr>
      <t>'</t>
    </r>
    <r>
      <rPr>
        <sz val="11"/>
        <color rgb="FF000000"/>
        <rFont val="Calibri"/>
      </rPr>
      <t xml:space="preserve"> is enabled</t>
    </r>
  </si>
  <si>
    <r>
      <rPr>
        <sz val="11"/>
        <color rgb="FF000000"/>
        <rFont val="Calibri"/>
      </rPr>
      <t>- Step 1: Run the following to set the password lifetime in days to less than or equal to 180</t>
    </r>
    <r>
      <rPr>
        <sz val="11"/>
        <color rgb="FF000000"/>
        <rFont val="Calibri"/>
      </rPr>
      <t xml:space="preserve">
</t>
    </r>
    <r>
      <rPr>
        <sz val="11"/>
        <color rgb="FF006096"/>
        <rFont val="Roboto Condensed"/>
      </rPr>
      <t>hostname(config)#password-policy lifetime 30</t>
    </r>
    <r>
      <rPr>
        <sz val="11"/>
        <color rgb="FF006096"/>
        <rFont val="Roboto Condensed"/>
      </rPr>
      <t xml:space="preserve">
</t>
    </r>
    <r>
      <rPr>
        <sz val="11"/>
        <color rgb="FF000000"/>
        <rFont val="Calibri"/>
      </rPr>
      <t xml:space="preserve">
</t>
    </r>
    <r>
      <rPr>
        <sz val="11"/>
        <color rgb="FF000000"/>
        <rFont val="Calibri"/>
      </rPr>
      <t>- Step 2: Run the following to set the minimum number of characters that must be changed between the old and the new passwords, to be to be greater than or equal to 14</t>
    </r>
    <r>
      <rPr>
        <sz val="11"/>
        <color rgb="FF000000"/>
        <rFont val="Calibri"/>
      </rPr>
      <t xml:space="preserve">
</t>
    </r>
    <r>
      <rPr>
        <sz val="11"/>
        <color rgb="FF006096"/>
        <rFont val="Roboto Condensed"/>
      </rPr>
      <t>hostname(config)#password-policy minimum-changes 14</t>
    </r>
    <r>
      <rPr>
        <sz val="11"/>
        <color rgb="FF006096"/>
        <rFont val="Roboto Condensed"/>
      </rPr>
      <t xml:space="preserve">
</t>
    </r>
    <r>
      <rPr>
        <sz val="11"/>
        <color rgb="FF000000"/>
        <rFont val="Calibri"/>
      </rPr>
      <t xml:space="preserve">
</t>
    </r>
    <r>
      <rPr>
        <sz val="11"/>
        <color rgb="FF000000"/>
        <rFont val="Calibri"/>
      </rPr>
      <t>- Step 3: Run the following to set the minimum number of upper case characters in the password, to be to be greater than or equal to 1</t>
    </r>
    <r>
      <rPr>
        <sz val="11"/>
        <color rgb="FF000000"/>
        <rFont val="Calibri"/>
      </rPr>
      <t xml:space="preserve">
</t>
    </r>
    <r>
      <rPr>
        <sz val="11"/>
        <color rgb="FF006096"/>
        <rFont val="Roboto Condensed"/>
      </rPr>
      <t>hostname(config)#password-policy minimum-uppercase 1</t>
    </r>
    <r>
      <rPr>
        <sz val="11"/>
        <color rgb="FF006096"/>
        <rFont val="Roboto Condensed"/>
      </rPr>
      <t xml:space="preserve">
</t>
    </r>
    <r>
      <rPr>
        <sz val="11"/>
        <color rgb="FF000000"/>
        <rFont val="Calibri"/>
      </rPr>
      <t xml:space="preserve">
</t>
    </r>
    <r>
      <rPr>
        <sz val="11"/>
        <color rgb="FF000000"/>
        <rFont val="Calibri"/>
      </rPr>
      <t>- Step 4: Run the following to set the minimum number of lower case characters in the password, to be to be greater than or equal to 1</t>
    </r>
    <r>
      <rPr>
        <sz val="11"/>
        <color rgb="FF000000"/>
        <rFont val="Calibri"/>
      </rPr>
      <t xml:space="preserve">
</t>
    </r>
    <r>
      <rPr>
        <sz val="11"/>
        <color rgb="FF006096"/>
        <rFont val="Roboto Condensed"/>
      </rPr>
      <t>hostname(config)#password-policy minimum-lowercase 1</t>
    </r>
    <r>
      <rPr>
        <sz val="11"/>
        <color rgb="FF006096"/>
        <rFont val="Roboto Condensed"/>
      </rPr>
      <t xml:space="preserve">
</t>
    </r>
    <r>
      <rPr>
        <sz val="11"/>
        <color rgb="FF000000"/>
        <rFont val="Calibri"/>
      </rPr>
      <t xml:space="preserve">
</t>
    </r>
    <r>
      <rPr>
        <sz val="11"/>
        <color rgb="FF000000"/>
        <rFont val="Calibri"/>
      </rPr>
      <t>- Step 5: Run the following to set the minimum number of numeric characters in the password, to be greater than or equal to 1</t>
    </r>
    <r>
      <rPr>
        <sz val="11"/>
        <color rgb="FF000000"/>
        <rFont val="Calibri"/>
      </rPr>
      <t xml:space="preserve">
</t>
    </r>
    <r>
      <rPr>
        <sz val="11"/>
        <color rgb="FF006096"/>
        <rFont val="Roboto Condensed"/>
      </rPr>
      <t>hostname(config)#password-policy minimum-numeric 1</t>
    </r>
    <r>
      <rPr>
        <sz val="11"/>
        <color rgb="FF006096"/>
        <rFont val="Roboto Condensed"/>
      </rPr>
      <t xml:space="preserve">
</t>
    </r>
    <r>
      <rPr>
        <sz val="11"/>
        <color rgb="FF000000"/>
        <rFont val="Calibri"/>
      </rPr>
      <t xml:space="preserve">
</t>
    </r>
    <r>
      <rPr>
        <sz val="11"/>
        <color rgb="FF000000"/>
        <rFont val="Calibri"/>
      </rPr>
      <t>- Step 6: Run the following to set the minimum number of special characters in the password, to be greater than or equal to 1</t>
    </r>
    <r>
      <rPr>
        <sz val="11"/>
        <color rgb="FF000000"/>
        <rFont val="Calibri"/>
      </rPr>
      <t xml:space="preserve">
</t>
    </r>
    <r>
      <rPr>
        <sz val="11"/>
        <color rgb="FF006096"/>
        <rFont val="Roboto Condensed"/>
      </rPr>
      <t>hostname(config)#password-policy minimum-special 1</t>
    </r>
    <r>
      <rPr>
        <sz val="11"/>
        <color rgb="FF006096"/>
        <rFont val="Roboto Condensed"/>
      </rPr>
      <t xml:space="preserve">
</t>
    </r>
    <r>
      <rPr>
        <sz val="11"/>
        <color rgb="FF000000"/>
        <rFont val="Calibri"/>
      </rPr>
      <t xml:space="preserve">
</t>
    </r>
    <r>
      <rPr>
        <sz val="11"/>
        <color rgb="FF000000"/>
        <rFont val="Calibri"/>
      </rPr>
      <t>- Step 7: Run the following to set the password minimum length, to be greater than or equal to 14</t>
    </r>
    <r>
      <rPr>
        <sz val="11"/>
        <color rgb="FF000000"/>
        <rFont val="Calibri"/>
      </rPr>
      <t xml:space="preserve">
</t>
    </r>
    <r>
      <rPr>
        <sz val="11"/>
        <color rgb="FF006096"/>
        <rFont val="Roboto Condensed"/>
      </rPr>
      <t>hostname(config)#password-policy minimum-length 14</t>
    </r>
    <r>
      <rPr>
        <sz val="11"/>
        <color rgb="FF006096"/>
        <rFont val="Roboto Condensed"/>
      </rPr>
      <t xml:space="preserve">
</t>
    </r>
  </si>
  <si>
    <r>
      <rPr>
        <sz val="11"/>
        <color rgb="FF000000"/>
        <rFont val="Calibri"/>
      </rPr>
      <t>Enforces the Enterprise Password Policy by setting compliant local password requirements for the security appliance</t>
    </r>
  </si>
  <si>
    <r>
      <rPr>
        <sz val="11"/>
        <color rgb="FF000000"/>
        <rFont val="Calibri"/>
      </rPr>
      <t>- Step 1: Run the following to determine whether the password-policy is set</t>
    </r>
    <r>
      <rPr>
        <sz val="11"/>
        <color rgb="FF000000"/>
        <rFont val="Calibri"/>
      </rPr>
      <t xml:space="preserve">
</t>
    </r>
    <r>
      <rPr>
        <sz val="11"/>
        <color rgb="FF006096"/>
        <rFont val="Roboto Condensed"/>
      </rPr>
      <t>hostname#show run password-policy</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xml:space="preserve">Asa#sh run password-policy </t>
    </r>
    <r>
      <rPr>
        <sz val="11"/>
        <color rgb="FF006096"/>
        <rFont val="Roboto Condensed"/>
      </rPr>
      <t xml:space="preserve">
</t>
    </r>
    <r>
      <rPr>
        <sz val="11"/>
        <color rgb="FF006096"/>
        <rFont val="Roboto Condensed"/>
      </rPr>
      <t>password-policy minimum-length 8</t>
    </r>
    <r>
      <rPr>
        <sz val="11"/>
        <color rgb="FF006096"/>
        <rFont val="Roboto Condensed"/>
      </rPr>
      <t xml:space="preserve">
</t>
    </r>
    <r>
      <rPr>
        <sz val="11"/>
        <color rgb="FF006096"/>
        <rFont val="Roboto Condensed"/>
      </rPr>
      <t>password-policy minimum-numeric 1</t>
    </r>
    <r>
      <rPr>
        <sz val="11"/>
        <color rgb="FF006096"/>
        <rFont val="Roboto Condensed"/>
      </rPr>
      <t xml:space="preserve">
</t>
    </r>
    <r>
      <rPr>
        <sz val="11"/>
        <color rgb="FF000000"/>
        <rFont val="Calibri"/>
      </rPr>
      <t xml:space="preserve">
</t>
    </r>
    <r>
      <rPr>
        <sz val="11"/>
        <color rgb="FF000000"/>
        <rFont val="Calibri"/>
      </rPr>
      <t>Here the password-policy is configured for the passwords to have at least 8 characters and to contain at least a number</t>
    </r>
    <r>
      <rPr>
        <sz val="11"/>
        <color rgb="FF000000"/>
        <rFont val="Calibri"/>
      </rPr>
      <t xml:space="preserve">
</t>
    </r>
    <r>
      <rPr>
        <sz val="11"/>
        <color rgb="FF000000"/>
        <rFont val="Calibri"/>
      </rPr>
      <t>- Step 2: If an output is displayed, the system is compliant. If not, it is a finding.</t>
    </r>
  </si>
  <si>
    <r>
      <rPr>
        <sz val="11"/>
        <color rgb="FF000000"/>
        <rFont val="Calibri"/>
      </rPr>
      <t>Password policy is disabled by default.</t>
    </r>
    <r>
      <rPr>
        <sz val="11"/>
        <color rgb="FF000000"/>
        <rFont val="Calibri"/>
      </rPr>
      <t xml:space="preserve">
</t>
    </r>
    <r>
      <rPr>
        <sz val="11"/>
        <color rgb="FF000000"/>
        <rFont val="Calibri"/>
      </rPr>
      <t>The following are default values:</t>
    </r>
    <r>
      <rPr>
        <sz val="11"/>
        <color rgb="FF000000"/>
        <rFont val="Calibri"/>
      </rPr>
      <t xml:space="preserve">
</t>
    </r>
    <r>
      <rPr>
        <sz val="11"/>
        <color rgb="FF000000"/>
        <rFont val="Calibri"/>
      </rPr>
      <t>password-policy lifetime 0 password-policy minimum-changes 0 password-policy minimum-length 3 password-policy minimum-uppercase 0 password-policy minimum-lowercase 0 password-policy minimum-numeric 0 password-policy minimum-special 0</t>
    </r>
  </si>
  <si>
    <t>Device Management</t>
  </si>
  <si>
    <t>1.2.1</t>
  </si>
  <si>
    <r>
      <rPr>
        <sz val="11"/>
        <rFont val="Calibri"/>
      </rPr>
      <t xml:space="preserve">Ensure </t>
    </r>
    <r>
      <rPr>
        <sz val="11"/>
        <color rgb="FF000000"/>
        <rFont val="Calibri"/>
      </rPr>
      <t>'</t>
    </r>
    <r>
      <rPr>
        <b/>
        <sz val="11"/>
        <color rgb="FF000000"/>
        <rFont val="Calibri"/>
      </rPr>
      <t>Domain Name</t>
    </r>
    <r>
      <rPr>
        <sz val="11"/>
        <color rgb="FF000000"/>
        <rFont val="Calibri"/>
      </rPr>
      <t>'</t>
    </r>
    <r>
      <rPr>
        <sz val="11"/>
        <color rgb="FF000000"/>
        <rFont val="Calibri"/>
      </rPr>
      <t xml:space="preserve"> is set</t>
    </r>
  </si>
  <si>
    <r>
      <rPr>
        <sz val="11"/>
        <color rgb="FF000000"/>
        <rFont val="Calibri"/>
      </rPr>
      <t>- Step 1: Acquire the enterprise domain name (enterprise_domain)</t>
    </r>
    <r>
      <rPr>
        <sz val="11"/>
        <color rgb="FF000000"/>
        <rFont val="Calibri"/>
      </rPr>
      <t xml:space="preserve">
</t>
    </r>
    <r>
      <rPr>
        <sz val="11"/>
        <color rgb="FF000000"/>
        <rFont val="Calibri"/>
      </rPr>
      <t>- Step 2: Run the following to configure the domain name</t>
    </r>
    <r>
      <rPr>
        <sz val="11"/>
        <color rgb="FF000000"/>
        <rFont val="Calibri"/>
      </rPr>
      <t xml:space="preserve">
</t>
    </r>
    <r>
      <rPr>
        <sz val="11"/>
        <color rgb="FF006096"/>
        <rFont val="Roboto Condensed"/>
      </rPr>
      <t>hostname(config)#domain-name &lt;enterprise_domain&gt;</t>
    </r>
    <r>
      <rPr>
        <sz val="11"/>
        <color rgb="FF006096"/>
        <rFont val="Roboto Condensed"/>
      </rPr>
      <t xml:space="preserve">
</t>
    </r>
  </si>
  <si>
    <r>
      <rPr>
        <sz val="11"/>
        <color rgb="FF000000"/>
        <rFont val="Calibri"/>
      </rPr>
      <t>Sets the domain name for the security appliance</t>
    </r>
  </si>
  <si>
    <r>
      <rPr>
        <sz val="11"/>
        <color rgb="FF000000"/>
        <rFont val="Calibri"/>
      </rPr>
      <t>- Step 1: Acquire the enterprise domain name &lt;enterprise_domain&gt;</t>
    </r>
    <r>
      <rPr>
        <sz val="11"/>
        <color rgb="FF000000"/>
        <rFont val="Calibri"/>
      </rPr>
      <t xml:space="preserve">
</t>
    </r>
    <r>
      <rPr>
        <sz val="11"/>
        <color rgb="FF000000"/>
        <rFont val="Calibri"/>
      </rPr>
      <t>- Step 2: Run the following to check whether it is configured</t>
    </r>
    <r>
      <rPr>
        <sz val="11"/>
        <color rgb="FF000000"/>
        <rFont val="Calibri"/>
      </rPr>
      <t xml:space="preserve">
</t>
    </r>
    <r>
      <rPr>
        <sz val="11"/>
        <color rgb="FF006096"/>
        <rFont val="Roboto Condensed"/>
      </rPr>
      <t>hostname#sh run domain-name | in &lt;enterprise_domain&gt;</t>
    </r>
    <r>
      <rPr>
        <sz val="11"/>
        <color rgb="FF006096"/>
        <rFont val="Roboto Condensed"/>
      </rPr>
      <t xml:space="preserve">
</t>
    </r>
    <r>
      <rPr>
        <sz val="11"/>
        <color rgb="FF000000"/>
        <rFont val="Calibri"/>
      </rPr>
      <t xml:space="preserve">
</t>
    </r>
    <r>
      <rPr>
        <sz val="11"/>
        <color rgb="FF000000"/>
        <rFont val="Calibri"/>
      </rPr>
      <t>The output should be the domain.</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asa_internet#sh run domain-name | in example.com</t>
    </r>
    <r>
      <rPr>
        <sz val="11"/>
        <color rgb="FF006096"/>
        <rFont val="Roboto Condensed"/>
      </rPr>
      <t xml:space="preserve">
</t>
    </r>
    <r>
      <rPr>
        <sz val="11"/>
        <color rgb="FF006096"/>
        <rFont val="Roboto Condensed"/>
      </rPr>
      <t>example.com</t>
    </r>
    <r>
      <rPr>
        <sz val="11"/>
        <color rgb="FF006096"/>
        <rFont val="Roboto Condensed"/>
      </rPr>
      <t xml:space="preserve">
</t>
    </r>
    <r>
      <rPr>
        <sz val="11"/>
        <color rgb="FF000000"/>
        <rFont val="Calibri"/>
      </rPr>
      <t xml:space="preserve">
</t>
    </r>
    <r>
      <rPr>
        <sz val="11"/>
        <color rgb="FF000000"/>
        <rFont val="Calibri"/>
      </rPr>
      <t>- Step 3: If an output is displayed, the system is compliant. If not, it is a finding.</t>
    </r>
  </si>
  <si>
    <t>1.2.2</t>
  </si>
  <si>
    <r>
      <rPr>
        <sz val="11"/>
        <rFont val="Calibri"/>
      </rPr>
      <t xml:space="preserve">Ensure </t>
    </r>
    <r>
      <rPr>
        <sz val="11"/>
        <color rgb="FF000000"/>
        <rFont val="Calibri"/>
      </rPr>
      <t>'</t>
    </r>
    <r>
      <rPr>
        <b/>
        <sz val="11"/>
        <color rgb="FF000000"/>
        <rFont val="Calibri"/>
      </rPr>
      <t>Host Name</t>
    </r>
    <r>
      <rPr>
        <sz val="11"/>
        <color rgb="FF000000"/>
        <rFont val="Calibri"/>
      </rPr>
      <t>'</t>
    </r>
    <r>
      <rPr>
        <sz val="11"/>
        <color rgb="FF000000"/>
        <rFont val="Calibri"/>
      </rPr>
      <t xml:space="preserve"> is set</t>
    </r>
  </si>
  <si>
    <r>
      <rPr>
        <sz val="11"/>
        <color rgb="FF000000"/>
        <rFont val="Calibri"/>
      </rPr>
      <t>- Step 1: Acquire the enterprise naming convention to build the name_of_device</t>
    </r>
    <r>
      <rPr>
        <sz val="11"/>
        <color rgb="FF000000"/>
        <rFont val="Calibri"/>
      </rPr>
      <t xml:space="preserve">
</t>
    </r>
    <r>
      <rPr>
        <sz val="11"/>
        <color rgb="FF000000"/>
        <rFont val="Calibri"/>
      </rPr>
      <t>- Step 2: Run the following to configure the device hostname</t>
    </r>
    <r>
      <rPr>
        <sz val="11"/>
        <color rgb="FF000000"/>
        <rFont val="Calibri"/>
      </rPr>
      <t xml:space="preserve">
</t>
    </r>
    <r>
      <rPr>
        <sz val="11"/>
        <color rgb="FF006096"/>
        <rFont val="Roboto Condensed"/>
      </rPr>
      <t xml:space="preserve">hostname(config)#hostname &lt;name_of_device&gt; </t>
    </r>
    <r>
      <rPr>
        <sz val="11"/>
        <color rgb="FF006096"/>
        <rFont val="Roboto Condensed"/>
      </rPr>
      <t xml:space="preserve">
</t>
    </r>
  </si>
  <si>
    <r>
      <rPr>
        <sz val="11"/>
        <color rgb="FF000000"/>
        <rFont val="Calibri"/>
      </rPr>
      <t>Changes the device default hostname</t>
    </r>
  </si>
  <si>
    <r>
      <rPr>
        <sz val="11"/>
        <color rgb="FF000000"/>
        <rFont val="Calibri"/>
      </rPr>
      <t>- Step 1: Run the following to check whether the default name is changed</t>
    </r>
    <r>
      <rPr>
        <sz val="11"/>
        <color rgb="FF000000"/>
        <rFont val="Calibri"/>
      </rPr>
      <t xml:space="preserve">
</t>
    </r>
    <r>
      <rPr>
        <sz val="11"/>
        <color rgb="FF006096"/>
        <rFont val="Roboto Condensed"/>
      </rPr>
      <t xml:space="preserve">hostname# sh run hostname | e _ciscoasa_|_asa </t>
    </r>
    <r>
      <rPr>
        <sz val="11"/>
        <color rgb="FF006096"/>
        <rFont val="Roboto Condensed"/>
      </rPr>
      <t xml:space="preserve">
</t>
    </r>
    <r>
      <rPr>
        <sz val="11"/>
        <color rgb="FF000000"/>
        <rFont val="Calibri"/>
      </rPr>
      <t xml:space="preserve">
</t>
    </r>
    <r>
      <rPr>
        <sz val="11"/>
        <color rgb="FF000000"/>
        <rFont val="Calibri"/>
      </rPr>
      <t>The output should look like:</t>
    </r>
    <r>
      <rPr>
        <sz val="11"/>
        <color rgb="FF000000"/>
        <rFont val="Calibri"/>
      </rPr>
      <t xml:space="preserve">
</t>
    </r>
    <r>
      <rPr>
        <sz val="11"/>
        <color rgb="FF006096"/>
        <rFont val="Roboto Condensed"/>
      </rPr>
      <t>hostnamem name_of_device</t>
    </r>
    <r>
      <rPr>
        <sz val="11"/>
        <color rgb="FF006096"/>
        <rFont val="Roboto Condensed"/>
      </rPr>
      <t xml:space="preserve">
</t>
    </r>
    <r>
      <rPr>
        <sz val="11"/>
        <color rgb="FF000000"/>
        <rFont val="Calibri"/>
      </rPr>
      <t xml:space="preserve">
</t>
    </r>
    <r>
      <rPr>
        <sz val="11"/>
        <color rgb="FF000000"/>
        <rFont val="Calibri"/>
      </rPr>
      <t>where the name_of_device is not the default one.</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Datacenter-asa-1# sh run hostname | e _ciscoasa_|_asa_</t>
    </r>
    <r>
      <rPr>
        <sz val="11"/>
        <color rgb="FF006096"/>
        <rFont val="Roboto Condensed"/>
      </rPr>
      <t xml:space="preserve">
</t>
    </r>
    <r>
      <rPr>
        <sz val="11"/>
        <color rgb="FF006096"/>
        <rFont val="Roboto Condensed"/>
      </rPr>
      <t xml:space="preserve">hostname Datacenter-asa-1 </t>
    </r>
    <r>
      <rPr>
        <sz val="11"/>
        <color rgb="FF006096"/>
        <rFont val="Roboto Condensed"/>
      </rPr>
      <t xml:space="preserve">
</t>
    </r>
    <r>
      <rPr>
        <sz val="11"/>
        <color rgb="FF000000"/>
        <rFont val="Calibri"/>
      </rPr>
      <t xml:space="preserve">
</t>
    </r>
    <r>
      <rPr>
        <sz val="11"/>
        <color rgb="FF000000"/>
        <rFont val="Calibri"/>
      </rPr>
      <t>Here the hostname is Datacenter-asa-1</t>
    </r>
    <r>
      <rPr>
        <sz val="11"/>
        <color rgb="FF000000"/>
        <rFont val="Calibri"/>
      </rPr>
      <t xml:space="preserve">
</t>
    </r>
    <r>
      <rPr>
        <sz val="11"/>
        <color rgb="FF000000"/>
        <rFont val="Calibri"/>
      </rPr>
      <t>- Step 2: If an output is displayed, the system is compliant. If not it is a finding.</t>
    </r>
  </si>
  <si>
    <r>
      <rPr>
        <sz val="11"/>
        <color rgb="FF000000"/>
        <rFont val="Calibri"/>
      </rPr>
      <t>The default value depends on the platform, but generally is ciscoasa</t>
    </r>
  </si>
  <si>
    <t>1.2.3</t>
  </si>
  <si>
    <r>
      <rPr>
        <sz val="11"/>
        <rFont val="Calibri"/>
      </rPr>
      <t xml:space="preserve">Ensure </t>
    </r>
    <r>
      <rPr>
        <sz val="11"/>
        <color rgb="FF000000"/>
        <rFont val="Calibri"/>
      </rPr>
      <t>'</t>
    </r>
    <r>
      <rPr>
        <b/>
        <sz val="11"/>
        <color rgb="FF000000"/>
        <rFont val="Calibri"/>
      </rPr>
      <t>Failover</t>
    </r>
    <r>
      <rPr>
        <sz val="11"/>
        <color rgb="FF000000"/>
        <rFont val="Calibri"/>
      </rPr>
      <t>'</t>
    </r>
    <r>
      <rPr>
        <sz val="11"/>
        <color rgb="FF000000"/>
        <rFont val="Calibri"/>
      </rPr>
      <t xml:space="preserve"> is enabled</t>
    </r>
  </si>
  <si>
    <r>
      <rPr>
        <sz val="11"/>
        <color rgb="FF000000"/>
        <rFont val="Calibri"/>
      </rPr>
      <t>Follow the steps below to enable active/standby failover. The commands are run in the system execution space</t>
    </r>
    <r>
      <rPr>
        <sz val="11"/>
        <color rgb="FF000000"/>
        <rFont val="Calibri"/>
      </rPr>
      <t xml:space="preserve">
</t>
    </r>
    <r>
      <rPr>
        <sz val="11"/>
        <color rgb="FF000000"/>
        <rFont val="Calibri"/>
      </rPr>
      <t>- Step 1: For each appliance, identify the failover link physical interface &lt;failover_interface_physical&gt; and assign it a name &lt;failover_interface_name&gt; and IP address &lt;failover_interface_ip&gt; and subnet mask &lt;failover_interface_mask&gt;. Identify the other device IP address for each appliance as &lt;peer_failover_ip&gt;</t>
    </r>
    <r>
      <rPr>
        <sz val="11"/>
        <color rgb="FF000000"/>
        <rFont val="Calibri"/>
      </rPr>
      <t xml:space="preserve">
</t>
    </r>
    <r>
      <rPr>
        <sz val="11"/>
        <color rgb="FF000000"/>
        <rFont val="Calibri"/>
      </rPr>
      <t>- Step 2: For each appliance, identify the state link physical interface &lt;state_interface_physical&gt; and assign it a name &lt;state_interface_name&gt; and IP address &lt;state_interface_ip&gt; and subnet mask &lt;state_interface_mask&gt;. Identify the other device IP address for each appliance as &lt;peer_state_ip&gt;</t>
    </r>
    <r>
      <rPr>
        <sz val="11"/>
        <color rgb="FF000000"/>
        <rFont val="Calibri"/>
      </rPr>
      <t xml:space="preserve">
</t>
    </r>
    <r>
      <rPr>
        <sz val="11"/>
        <color rgb="FF000000"/>
        <rFont val="Calibri"/>
      </rPr>
      <t>- Step 3: Run the following on the Active device to set it as primary node</t>
    </r>
    <r>
      <rPr>
        <sz val="11"/>
        <color rgb="FF000000"/>
        <rFont val="Calibri"/>
      </rPr>
      <t xml:space="preserve">
</t>
    </r>
    <r>
      <rPr>
        <sz val="11"/>
        <color rgb="FF006096"/>
        <rFont val="Roboto Condensed"/>
      </rPr>
      <t>hostname(config)#failover lan unit primary</t>
    </r>
    <r>
      <rPr>
        <sz val="11"/>
        <color rgb="FF006096"/>
        <rFont val="Roboto Condensed"/>
      </rPr>
      <t xml:space="preserve">
</t>
    </r>
    <r>
      <rPr>
        <sz val="11"/>
        <color rgb="FF000000"/>
        <rFont val="Calibri"/>
      </rPr>
      <t xml:space="preserve">
</t>
    </r>
    <r>
      <rPr>
        <sz val="11"/>
        <color rgb="FF000000"/>
        <rFont val="Calibri"/>
      </rPr>
      <t>- Step 4: Run the following on the Standby device to set it as secondary node</t>
    </r>
    <r>
      <rPr>
        <sz val="11"/>
        <color rgb="FF000000"/>
        <rFont val="Calibri"/>
      </rPr>
      <t xml:space="preserve">
</t>
    </r>
    <r>
      <rPr>
        <sz val="11"/>
        <color rgb="FF006096"/>
        <rFont val="Roboto Condensed"/>
      </rPr>
      <t xml:space="preserve">hostname(config)#failover lan unit secondary </t>
    </r>
    <r>
      <rPr>
        <sz val="11"/>
        <color rgb="FF006096"/>
        <rFont val="Roboto Condensed"/>
      </rPr>
      <t xml:space="preserve">
</t>
    </r>
    <r>
      <rPr>
        <sz val="11"/>
        <color rgb="FF000000"/>
        <rFont val="Calibri"/>
      </rPr>
      <t xml:space="preserve">
</t>
    </r>
    <r>
      <rPr>
        <sz val="11"/>
        <color rgb="FF000000"/>
        <rFont val="Calibri"/>
      </rPr>
      <t>- Step 5: Run the following on both security appliances</t>
    </r>
    <r>
      <rPr>
        <sz val="11"/>
        <color rgb="FF000000"/>
        <rFont val="Calibri"/>
      </rPr>
      <t xml:space="preserve">
</t>
    </r>
    <r>
      <rPr>
        <sz val="11"/>
        <color rgb="FF006096"/>
        <rFont val="Roboto Condensed"/>
      </rPr>
      <t>hostname(config)#failover lan interface &lt;failover_interface_name&gt; &lt;failover_interface_physical&gt;</t>
    </r>
    <r>
      <rPr>
        <sz val="11"/>
        <color rgb="FF006096"/>
        <rFont val="Roboto Condensed"/>
      </rPr>
      <t xml:space="preserve">
</t>
    </r>
    <r>
      <rPr>
        <sz val="11"/>
        <color rgb="FF006096"/>
        <rFont val="Roboto Condensed"/>
      </rPr>
      <t>hostname(config)#failover interface ip &lt;failover_interface_name&gt; &lt;failover_interface_ip&gt; &lt;failover_interface_mask&gt; standby &lt;peer_failover_ip&gt;</t>
    </r>
    <r>
      <rPr>
        <sz val="11"/>
        <color rgb="FF006096"/>
        <rFont val="Roboto Condensed"/>
      </rPr>
      <t xml:space="preserve">
</t>
    </r>
    <r>
      <rPr>
        <sz val="11"/>
        <color rgb="FF006096"/>
        <rFont val="Roboto Condensed"/>
      </rPr>
      <t>hostname(config)#interface &lt;failover_interface_physical&gt;</t>
    </r>
    <r>
      <rPr>
        <sz val="11"/>
        <color rgb="FF006096"/>
        <rFont val="Roboto Condensed"/>
      </rPr>
      <t xml:space="preserve">
</t>
    </r>
    <r>
      <rPr>
        <sz val="11"/>
        <color rgb="FF006096"/>
        <rFont val="Roboto Condensed"/>
      </rPr>
      <t>hostname(config-if)#no shutdown</t>
    </r>
    <r>
      <rPr>
        <sz val="11"/>
        <color rgb="FF006096"/>
        <rFont val="Roboto Condensed"/>
      </rPr>
      <t xml:space="preserve">
</t>
    </r>
    <r>
      <rPr>
        <sz val="11"/>
        <color rgb="FF006096"/>
        <rFont val="Roboto Condensed"/>
      </rPr>
      <t>hostname(config)#failover link &lt;state_interface_name&gt; &lt;state_interface_physical&gt;</t>
    </r>
    <r>
      <rPr>
        <sz val="11"/>
        <color rgb="FF006096"/>
        <rFont val="Roboto Condensed"/>
      </rPr>
      <t xml:space="preserve">
</t>
    </r>
    <r>
      <rPr>
        <sz val="11"/>
        <color rgb="FF006096"/>
        <rFont val="Roboto Condensed"/>
      </rPr>
      <t>hostname(config)#failover interface ip &lt;state_interface_name&gt; &lt;state_interface_ip&gt; &lt;state_interface_mask&gt; standby  &lt;peer_state_ip&gt;</t>
    </r>
    <r>
      <rPr>
        <sz val="11"/>
        <color rgb="FF006096"/>
        <rFont val="Roboto Condensed"/>
      </rPr>
      <t xml:space="preserve">
</t>
    </r>
    <r>
      <rPr>
        <sz val="11"/>
        <color rgb="FF006096"/>
        <rFont val="Roboto Condensed"/>
      </rPr>
      <t>hostname(config)#interface &lt;state_interface_physical&gt;</t>
    </r>
    <r>
      <rPr>
        <sz val="11"/>
        <color rgb="FF006096"/>
        <rFont val="Roboto Condensed"/>
      </rPr>
      <t xml:space="preserve">
</t>
    </r>
    <r>
      <rPr>
        <sz val="11"/>
        <color rgb="FF006096"/>
        <rFont val="Roboto Condensed"/>
      </rPr>
      <t>hostname(config-if)#no shutdown</t>
    </r>
    <r>
      <rPr>
        <sz val="11"/>
        <color rgb="FF006096"/>
        <rFont val="Roboto Condensed"/>
      </rPr>
      <t xml:space="preserve">
</t>
    </r>
    <r>
      <rPr>
        <sz val="11"/>
        <color rgb="FF006096"/>
        <rFont val="Roboto Condensed"/>
      </rPr>
      <t>hostname(config)#failover</t>
    </r>
    <r>
      <rPr>
        <sz val="11"/>
        <color rgb="FF006096"/>
        <rFont val="Roboto Condensed"/>
      </rPr>
      <t xml:space="preserve">
</t>
    </r>
    <r>
      <rPr>
        <sz val="11"/>
        <color rgb="FF006096"/>
        <rFont val="Roboto Condensed"/>
      </rPr>
      <t>hostname(config)#write memory</t>
    </r>
    <r>
      <rPr>
        <sz val="11"/>
        <color rgb="FF006096"/>
        <rFont val="Roboto Condensed"/>
      </rPr>
      <t xml:space="preserve">
</t>
    </r>
  </si>
  <si>
    <r>
      <rPr>
        <sz val="11"/>
        <color rgb="FF000000"/>
        <rFont val="Calibri"/>
      </rPr>
      <t>Enables failover between the security appliance and another security appliance in order to achieve high availability</t>
    </r>
  </si>
  <si>
    <r>
      <rPr>
        <sz val="11"/>
        <color rgb="FF000000"/>
        <rFont val="Calibri"/>
      </rPr>
      <t>- Step 1: Run the following to check if failover is enabled</t>
    </r>
    <r>
      <rPr>
        <sz val="11"/>
        <color rgb="FF000000"/>
        <rFont val="Calibri"/>
      </rPr>
      <t xml:space="preserve">
</t>
    </r>
    <r>
      <rPr>
        <sz val="11"/>
        <color rgb="FF006096"/>
        <rFont val="Roboto Condensed"/>
      </rPr>
      <t>hostname#sh run failover | grep -v no</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Asa-fw# sh run failover | grep -v no</t>
    </r>
    <r>
      <rPr>
        <sz val="11"/>
        <color rgb="FF006096"/>
        <rFont val="Roboto Condensed"/>
      </rPr>
      <t xml:space="preserve">
</t>
    </r>
    <r>
      <rPr>
        <sz val="11"/>
        <color rgb="FF006096"/>
        <rFont val="Roboto Condensed"/>
      </rPr>
      <t>failover</t>
    </r>
    <r>
      <rPr>
        <sz val="11"/>
        <color rgb="FF006096"/>
        <rFont val="Roboto Condensed"/>
      </rPr>
      <t xml:space="preserve">
</t>
    </r>
    <r>
      <rPr>
        <sz val="11"/>
        <color rgb="FF006096"/>
        <rFont val="Roboto Condensed"/>
      </rPr>
      <t>failover lan unit secondary</t>
    </r>
    <r>
      <rPr>
        <sz val="11"/>
        <color rgb="FF006096"/>
        <rFont val="Roboto Condensed"/>
      </rPr>
      <t xml:space="preserve">
</t>
    </r>
    <r>
      <rPr>
        <sz val="11"/>
        <color rgb="FF006096"/>
        <rFont val="Roboto Condensed"/>
      </rPr>
      <t>failover lan interface fointerface GigabitEthernet0/0</t>
    </r>
    <r>
      <rPr>
        <sz val="11"/>
        <color rgb="FF006096"/>
        <rFont val="Roboto Condensed"/>
      </rPr>
      <t xml:space="preserve">
</t>
    </r>
    <r>
      <rPr>
        <sz val="11"/>
        <color rgb="FF006096"/>
        <rFont val="Roboto Condensed"/>
      </rPr>
      <t>failover link fointerface GigabitEthernet0/0</t>
    </r>
    <r>
      <rPr>
        <sz val="11"/>
        <color rgb="FF006096"/>
        <rFont val="Roboto Condensed"/>
      </rPr>
      <t xml:space="preserve">
</t>
    </r>
    <r>
      <rPr>
        <sz val="11"/>
        <color rgb="FF006096"/>
        <rFont val="Roboto Condensed"/>
      </rPr>
      <t xml:space="preserve">failover interface ip fointerface 10.0.0.1 255.0.0.0 standby 10.0.0.2 </t>
    </r>
    <r>
      <rPr>
        <sz val="11"/>
        <color rgb="FF006096"/>
        <rFont val="Roboto Condensed"/>
      </rPr>
      <t xml:space="preserve">
</t>
    </r>
    <r>
      <rPr>
        <sz val="11"/>
        <color rgb="FF000000"/>
        <rFont val="Calibri"/>
      </rPr>
      <t xml:space="preserve">
</t>
    </r>
    <r>
      <rPr>
        <sz val="11"/>
        <color rgb="FF000000"/>
        <rFont val="Calibri"/>
      </rPr>
      <t>- Step 2: If an output is displayed, the system is compliant. If not, it is a finding.</t>
    </r>
  </si>
  <si>
    <r>
      <rPr>
        <sz val="11"/>
        <color rgb="FF000000"/>
        <rFont val="Calibri"/>
      </rPr>
      <t>Disabled by default</t>
    </r>
  </si>
  <si>
    <t>1.2.4</t>
  </si>
  <si>
    <r>
      <rPr>
        <sz val="11"/>
        <rFont val="Calibri"/>
      </rPr>
      <t xml:space="preserve">Ensure </t>
    </r>
    <r>
      <rPr>
        <sz val="11"/>
        <color rgb="FF000000"/>
        <rFont val="Calibri"/>
      </rPr>
      <t>'</t>
    </r>
    <r>
      <rPr>
        <b/>
        <sz val="11"/>
        <color rgb="FF000000"/>
        <rFont val="Calibri"/>
      </rPr>
      <t>Unused Interfaces</t>
    </r>
    <r>
      <rPr>
        <sz val="11"/>
        <color rgb="FF000000"/>
        <rFont val="Calibri"/>
      </rPr>
      <t>'</t>
    </r>
    <r>
      <rPr>
        <sz val="11"/>
        <color rgb="FF000000"/>
        <rFont val="Calibri"/>
      </rPr>
      <t xml:space="preserve"> is disable</t>
    </r>
  </si>
  <si>
    <r>
      <rPr>
        <sz val="11"/>
        <color rgb="FF000000"/>
        <rFont val="Calibri"/>
      </rPr>
      <t>- Step 1: Identify the physical name &lt;interface_physical_name&gt; of the unused interfaces that are not disabled</t>
    </r>
    <r>
      <rPr>
        <sz val="11"/>
        <color rgb="FF000000"/>
        <rFont val="Calibri"/>
      </rPr>
      <t xml:space="preserve">
</t>
    </r>
    <r>
      <rPr>
        <sz val="11"/>
        <color rgb="FF000000"/>
        <rFont val="Calibri"/>
      </rPr>
      <t>- Step 2: For each of the identified interfaces, run the following command</t>
    </r>
    <r>
      <rPr>
        <sz val="11"/>
        <color rgb="FF000000"/>
        <rFont val="Calibri"/>
      </rPr>
      <t xml:space="preserve">
</t>
    </r>
    <r>
      <rPr>
        <sz val="11"/>
        <color rgb="FF006096"/>
        <rFont val="Roboto Condensed"/>
      </rPr>
      <t>Hostname(config)#interface &lt;interface_physical_name&gt;</t>
    </r>
    <r>
      <rPr>
        <sz val="11"/>
        <color rgb="FF006096"/>
        <rFont val="Roboto Condensed"/>
      </rPr>
      <t xml:space="preserve">
</t>
    </r>
    <r>
      <rPr>
        <sz val="11"/>
        <color rgb="FF006096"/>
        <rFont val="Roboto Condensed"/>
      </rPr>
      <t>Hostname(config-if)#shutdown</t>
    </r>
    <r>
      <rPr>
        <sz val="11"/>
        <color rgb="FF006096"/>
        <rFont val="Roboto Condensed"/>
      </rPr>
      <t xml:space="preserve">
</t>
    </r>
  </si>
  <si>
    <r>
      <rPr>
        <sz val="11"/>
        <color rgb="FF000000"/>
        <rFont val="Calibri"/>
      </rPr>
      <t>Disables the unused interfaces</t>
    </r>
  </si>
  <si>
    <r>
      <rPr>
        <sz val="11"/>
        <color rgb="FF000000"/>
        <rFont val="Calibri"/>
      </rPr>
      <t>- Step 1: Run the following command to check if there are unsused ports that have not been disabled.</t>
    </r>
    <r>
      <rPr>
        <sz val="11"/>
        <color rgb="FF000000"/>
        <rFont val="Calibri"/>
      </rPr>
      <t xml:space="preserve">
</t>
    </r>
    <r>
      <rPr>
        <sz val="11"/>
        <color rgb="FF006096"/>
        <rFont val="Roboto Condensed"/>
      </rPr>
      <t xml:space="preserve">hostname#sh int ip brief | in __down </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0000"/>
        <rFont val="Calibri"/>
      </rPr>
      <t>This first command lists all the interfaces</t>
    </r>
    <r>
      <rPr>
        <sz val="11"/>
        <color rgb="FF000000"/>
        <rFont val="Calibri"/>
      </rPr>
      <t xml:space="preserve">
</t>
    </r>
    <r>
      <rPr>
        <sz val="11"/>
        <color rgb="FF006096"/>
        <rFont val="Roboto Condensed"/>
      </rPr>
      <t>Corp-FW# show int ip brief</t>
    </r>
    <r>
      <rPr>
        <sz val="11"/>
        <color rgb="FF006096"/>
        <rFont val="Roboto Condensed"/>
      </rPr>
      <t xml:space="preserve">
</t>
    </r>
    <r>
      <rPr>
        <sz val="11"/>
        <color rgb="FF006096"/>
        <rFont val="Roboto Condensed"/>
      </rPr>
      <t>Interface                  IP-Address      OK? Method Status                Protocol</t>
    </r>
    <r>
      <rPr>
        <sz val="11"/>
        <color rgb="FF006096"/>
        <rFont val="Roboto Condensed"/>
      </rPr>
      <t xml:space="preserve">
</t>
    </r>
    <r>
      <rPr>
        <sz val="11"/>
        <color rgb="FF006096"/>
        <rFont val="Roboto Condensed"/>
      </rPr>
      <t>GigabitEthernet0/1         unassigned      YES unset  up                    up</t>
    </r>
    <r>
      <rPr>
        <sz val="11"/>
        <color rgb="FF006096"/>
        <rFont val="Roboto Condensed"/>
      </rPr>
      <t xml:space="preserve">
</t>
    </r>
    <r>
      <rPr>
        <sz val="11"/>
        <color rgb="FF006096"/>
        <rFont val="Roboto Condensed"/>
      </rPr>
      <t>GigabitEthernet0/1.201     172.16.61.1     YES CONFIG up                    up</t>
    </r>
    <r>
      <rPr>
        <sz val="11"/>
        <color rgb="FF006096"/>
        <rFont val="Roboto Condensed"/>
      </rPr>
      <t xml:space="preserve">
</t>
    </r>
    <r>
      <rPr>
        <sz val="11"/>
        <color rgb="FF006096"/>
        <rFont val="Roboto Condensed"/>
      </rPr>
      <t>GigabitEthernet0/1.202     172.16.62.171   YES CONFIG up                    up</t>
    </r>
    <r>
      <rPr>
        <sz val="11"/>
        <color rgb="FF006096"/>
        <rFont val="Roboto Condensed"/>
      </rPr>
      <t xml:space="preserve">
</t>
    </r>
    <r>
      <rPr>
        <sz val="11"/>
        <color rgb="FF006096"/>
        <rFont val="Roboto Condensed"/>
      </rPr>
      <t>GigabitEthernet1/0         unassigned      YES unset  administratively down down</t>
    </r>
    <r>
      <rPr>
        <sz val="11"/>
        <color rgb="FF006096"/>
        <rFont val="Roboto Condensed"/>
      </rPr>
      <t xml:space="preserve">
</t>
    </r>
    <r>
      <rPr>
        <sz val="11"/>
        <color rgb="FF006096"/>
        <rFont val="Roboto Condensed"/>
      </rPr>
      <t>GigabitEthernet1/1         unassigned      YES unset  administratively down down</t>
    </r>
    <r>
      <rPr>
        <sz val="11"/>
        <color rgb="FF006096"/>
        <rFont val="Roboto Condensed"/>
      </rPr>
      <t xml:space="preserve">
</t>
    </r>
    <r>
      <rPr>
        <sz val="11"/>
        <color rgb="FF006096"/>
        <rFont val="Roboto Condensed"/>
      </rPr>
      <t>GigabitEthernet1/2         unassigned      YES unset  down                  down</t>
    </r>
    <r>
      <rPr>
        <sz val="11"/>
        <color rgb="FF006096"/>
        <rFont val="Roboto Condensed"/>
      </rPr>
      <t xml:space="preserve">
</t>
    </r>
    <r>
      <rPr>
        <sz val="11"/>
        <color rgb="FF006096"/>
        <rFont val="Roboto Condensed"/>
      </rPr>
      <t xml:space="preserve">GigabitEthernet1/3         192.168.1.11    YES manual up                    up </t>
    </r>
    <r>
      <rPr>
        <sz val="11"/>
        <color rgb="FF006096"/>
        <rFont val="Roboto Condensed"/>
      </rPr>
      <t xml:space="preserve">
</t>
    </r>
    <r>
      <rPr>
        <sz val="11"/>
        <color rgb="FF000000"/>
        <rFont val="Calibri"/>
      </rPr>
      <t xml:space="preserve">
</t>
    </r>
    <r>
      <rPr>
        <sz val="11"/>
        <color rgb="FF000000"/>
        <rFont val="Calibri"/>
      </rPr>
      <t>This second command is the audit command which looks for unused interfaces that are not disabled</t>
    </r>
    <r>
      <rPr>
        <sz val="11"/>
        <color rgb="FF000000"/>
        <rFont val="Calibri"/>
      </rPr>
      <t xml:space="preserve">
</t>
    </r>
    <r>
      <rPr>
        <sz val="11"/>
        <color rgb="FF006096"/>
        <rFont val="Roboto Condensed"/>
      </rPr>
      <t>Corp-FW#sh int ip brief | in __down</t>
    </r>
    <r>
      <rPr>
        <sz val="11"/>
        <color rgb="FF006096"/>
        <rFont val="Roboto Condensed"/>
      </rPr>
      <t xml:space="preserve">
</t>
    </r>
    <r>
      <rPr>
        <sz val="11"/>
        <color rgb="FF006096"/>
        <rFont val="Roboto Condensed"/>
      </rPr>
      <t xml:space="preserve">GigabitEthernet1/2         unassigned      YES unset  down                  down </t>
    </r>
    <r>
      <rPr>
        <sz val="11"/>
        <color rgb="FF006096"/>
        <rFont val="Roboto Condensed"/>
      </rPr>
      <t xml:space="preserve">
</t>
    </r>
    <r>
      <rPr>
        <sz val="11"/>
        <color rgb="FF000000"/>
        <rFont val="Calibri"/>
      </rPr>
      <t xml:space="preserve">
</t>
    </r>
    <r>
      <rPr>
        <sz val="11"/>
        <color rgb="FF000000"/>
        <rFont val="Calibri"/>
      </rPr>
      <t>Here, the interface GigabitEthernet1/2 is unused but not shutdown since the status is 'down' instead of being 'administratively down'</t>
    </r>
    <r>
      <rPr>
        <sz val="11"/>
        <color rgb="FF000000"/>
        <rFont val="Calibri"/>
      </rPr>
      <t xml:space="preserve">
</t>
    </r>
    <r>
      <rPr>
        <sz val="11"/>
        <color rgb="FF000000"/>
        <rFont val="Calibri"/>
      </rPr>
      <t>- Step 2: If there is no output displayed, the system is compliant. If not, it is a finding.</t>
    </r>
  </si>
  <si>
    <t>Image security</t>
  </si>
  <si>
    <t>1.3.1</t>
  </si>
  <si>
    <r>
      <rPr>
        <sz val="11"/>
        <rFont val="Calibri"/>
      </rPr>
      <t xml:space="preserve">Ensure </t>
    </r>
    <r>
      <rPr>
        <sz val="11"/>
        <color rgb="FF000000"/>
        <rFont val="Calibri"/>
      </rPr>
      <t>'</t>
    </r>
    <r>
      <rPr>
        <b/>
        <sz val="11"/>
        <color rgb="FF000000"/>
        <rFont val="Calibri"/>
      </rPr>
      <t>Image Integrity</t>
    </r>
    <r>
      <rPr>
        <sz val="11"/>
        <color rgb="FF000000"/>
        <rFont val="Calibri"/>
      </rPr>
      <t>'</t>
    </r>
    <r>
      <rPr>
        <sz val="11"/>
        <color rgb="FF000000"/>
        <rFont val="Calibri"/>
      </rPr>
      <t xml:space="preserve"> is correct</t>
    </r>
  </si>
  <si>
    <t>Manual</t>
  </si>
  <si>
    <r>
      <rPr>
        <sz val="11"/>
        <color rgb="FF000000"/>
        <rFont val="Calibri"/>
      </rPr>
      <t>Download a new image from the Cisco.com website and apply the audit procedure until obtaining the message '</t>
    </r>
    <r>
      <rPr>
        <b/>
        <sz val="11"/>
        <color rgb="FF000000"/>
        <rFont val="Calibri"/>
      </rPr>
      <t>Verified</t>
    </r>
    <r>
      <rPr>
        <sz val="11"/>
        <color rgb="FF000000"/>
        <rFont val="Calibri"/>
      </rPr>
      <t>' at the end of the output.</t>
    </r>
  </si>
  <si>
    <r>
      <rPr>
        <sz val="11"/>
        <color rgb="FF000000"/>
        <rFont val="Calibri"/>
      </rPr>
      <t>Verifies integrity of an uploaded software before upgrading the system</t>
    </r>
  </si>
  <si>
    <r>
      <rPr>
        <sz val="11"/>
        <color rgb="FF000000"/>
        <rFont val="Calibri"/>
      </rPr>
      <t>- Step 1: Acquire the location in the security appliance of the new image &lt;new_image_location&gt; and the MD5 checksum &lt;md5_checksum&gt; from the Cisco.com Website</t>
    </r>
    <r>
      <rPr>
        <sz val="11"/>
        <color rgb="FF000000"/>
        <rFont val="Calibri"/>
      </rPr>
      <t xml:space="preserve">
</t>
    </r>
    <r>
      <rPr>
        <sz val="11"/>
        <color rgb="FF000000"/>
        <rFont val="Calibri"/>
      </rPr>
      <t>- Step 2: Run the following command to verify that the MD5 checksum value of the new image matches the one provided on the Cisco.com Website</t>
    </r>
    <r>
      <rPr>
        <sz val="11"/>
        <color rgb="FF000000"/>
        <rFont val="Calibri"/>
      </rPr>
      <t xml:space="preserve">
</t>
    </r>
    <r>
      <rPr>
        <sz val="11"/>
        <color rgb="FF006096"/>
        <rFont val="Roboto Condensed"/>
      </rPr>
      <t>hostname#verify &lt;new_image_location&gt; &lt;md5_checksum&gt;</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xml:space="preserve">Asa-fw# verify disk0:asa803-6-k8.bin 76b5448039e642099334abbfec5a8705             </t>
    </r>
    <r>
      <rPr>
        <sz val="11"/>
        <color rgb="FF006096"/>
        <rFont val="Roboto Condensed"/>
      </rPr>
      <t xml:space="preserve">
</t>
    </r>
    <r>
      <rPr>
        <sz val="11"/>
        <color rgb="FF006096"/>
        <rFont val="Roboto Condensed"/>
      </rPr>
      <t>Verifying file integrity of disk0:/asa803-6-k8.bin!!!!!!!!!!!!!!!!!!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&lt;lines omitted&gt; !!!!!!!!!!!!!!!!!!!!!!!!!!!!!!!!!!!!!!!!!!!!!!!!!!!</t>
    </r>
    <r>
      <rPr>
        <sz val="11"/>
        <color rgb="FF006096"/>
        <rFont val="Roboto Condensed"/>
      </rPr>
      <t xml:space="preserve">
</t>
    </r>
    <r>
      <rPr>
        <sz val="11"/>
        <color rgb="FF006096"/>
        <rFont val="Roboto Condensed"/>
      </rPr>
      <t>!!!!!!!!!!!!!!!!!!!!!!!!!!!!!!!!!!!!!!!!!!!!!!Done!</t>
    </r>
    <r>
      <rPr>
        <sz val="11"/>
        <color rgb="FF006096"/>
        <rFont val="Roboto Condensed"/>
      </rPr>
      <t xml:space="preserve">
</t>
    </r>
    <r>
      <rPr>
        <sz val="11"/>
        <color rgb="FF006096"/>
        <rFont val="Roboto Condensed"/>
      </rPr>
      <t>Verified (disk0:/asa803-6-k8.bin) = 76b5448039e642099334abbfec5a8705</t>
    </r>
    <r>
      <rPr>
        <sz val="11"/>
        <color rgb="FF006096"/>
        <rFont val="Roboto Condensed"/>
      </rPr>
      <t xml:space="preserve">
</t>
    </r>
    <r>
      <rPr>
        <sz val="11"/>
        <color rgb="FF000000"/>
        <rFont val="Calibri"/>
      </rPr>
      <t xml:space="preserve">
</t>
    </r>
    <r>
      <rPr>
        <sz val="11"/>
        <color rgb="FF000000"/>
        <rFont val="Calibri"/>
      </rPr>
      <t>The new image location is disk0:asa803-6-k8.bin</t>
    </r>
    <r>
      <rPr>
        <sz val="11"/>
        <color rgb="FF000000"/>
        <rFont val="Calibri"/>
      </rPr>
      <t xml:space="preserve">
</t>
    </r>
    <r>
      <rPr>
        <sz val="11"/>
        <color rgb="FF000000"/>
        <rFont val="Calibri"/>
      </rPr>
      <t>- Step 3: If the message '</t>
    </r>
    <r>
      <rPr>
        <b/>
        <sz val="11"/>
        <color rgb="FF000000"/>
        <rFont val="Calibri"/>
      </rPr>
      <t>Verified</t>
    </r>
    <r>
      <rPr>
        <sz val="11"/>
        <color rgb="FF000000"/>
        <rFont val="Calibri"/>
      </rPr>
      <t>' appears at the end of the output, the new image is valid. If instead the message '</t>
    </r>
    <r>
      <rPr>
        <b/>
        <sz val="11"/>
        <color rgb="FF000000"/>
        <rFont val="Calibri"/>
      </rPr>
      <t>%Error verifying</t>
    </r>
    <r>
      <rPr>
        <sz val="11"/>
        <color rgb="FF000000"/>
        <rFont val="Calibri"/>
      </rPr>
      <t>' is displayed, the image is not valid. It is a finding.</t>
    </r>
  </si>
  <si>
    <t>1.3.2</t>
  </si>
  <si>
    <r>
      <rPr>
        <sz val="11"/>
        <rFont val="Calibri"/>
      </rPr>
      <t xml:space="preserve">Ensure </t>
    </r>
    <r>
      <rPr>
        <sz val="11"/>
        <color rgb="FF000000"/>
        <rFont val="Calibri"/>
      </rPr>
      <t>'</t>
    </r>
    <r>
      <rPr>
        <b/>
        <sz val="11"/>
        <color rgb="FF000000"/>
        <rFont val="Calibri"/>
      </rPr>
      <t>Image Authenticity</t>
    </r>
    <r>
      <rPr>
        <sz val="11"/>
        <color rgb="FF000000"/>
        <rFont val="Calibri"/>
      </rPr>
      <t>'</t>
    </r>
    <r>
      <rPr>
        <sz val="11"/>
        <color rgb="FF000000"/>
        <rFont val="Calibri"/>
      </rPr>
      <t xml:space="preserve"> is correct</t>
    </r>
  </si>
  <si>
    <r>
      <rPr>
        <sz val="11"/>
        <color rgb="FF000000"/>
        <rFont val="Calibri"/>
      </rPr>
      <t>- Step 1: Correct the errors on the hardware and software</t>
    </r>
    <r>
      <rPr>
        <sz val="11"/>
        <color rgb="FF000000"/>
        <rFont val="Calibri"/>
      </rPr>
      <t xml:space="preserve">
</t>
    </r>
    <r>
      <rPr>
        <sz val="11"/>
        <color rgb="FF000000"/>
        <rFont val="Calibri"/>
      </rPr>
      <t>- Step 2: Run the audit procedure until the system is compliant</t>
    </r>
    <r>
      <rPr>
        <sz val="11"/>
        <color rgb="FF000000"/>
        <rFont val="Calibri"/>
      </rPr>
      <t xml:space="preserve">
</t>
    </r>
    <r>
      <rPr>
        <sz val="11"/>
        <color rgb="FF000000"/>
        <rFont val="Calibri"/>
      </rPr>
      <t>- Step 3: Implement secure delivery of hardware and harden the software distribution server</t>
    </r>
  </si>
  <si>
    <r>
      <rPr>
        <sz val="11"/>
        <color rgb="FF000000"/>
        <rFont val="Calibri"/>
      </rPr>
      <t>Verifies for digitally signed images that the running image is from a trusted source</t>
    </r>
  </si>
  <si>
    <r>
      <rPr>
        <sz val="11"/>
        <color rgb="FF000000"/>
        <rFont val="Calibri"/>
      </rPr>
      <t>- Step 1: Run the following command to verify the authenticity of the image currently running on the security appliance</t>
    </r>
    <r>
      <rPr>
        <sz val="11"/>
        <color rgb="FF000000"/>
        <rFont val="Calibri"/>
      </rPr>
      <t xml:space="preserve">
</t>
    </r>
    <r>
      <rPr>
        <sz val="11"/>
        <color rgb="FF006096"/>
        <rFont val="Roboto Condensed"/>
      </rPr>
      <t>hostname#show software authenticity running | in CiscoSystems$</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Asa-fw# show software authenticity running</t>
    </r>
    <r>
      <rPr>
        <sz val="11"/>
        <color rgb="FF006096"/>
        <rFont val="Roboto Condensed"/>
      </rPr>
      <t xml:space="preserve">
</t>
    </r>
    <r>
      <rPr>
        <sz val="11"/>
        <color rgb="FF006096"/>
        <rFont val="Roboto Condensed"/>
      </rPr>
      <t>Image type                    : Release</t>
    </r>
    <r>
      <rPr>
        <sz val="11"/>
        <color rgb="FF006096"/>
        <rFont val="Roboto Condensed"/>
      </rPr>
      <t xml:space="preserve">
</t>
    </r>
    <r>
      <rPr>
        <sz val="11"/>
        <color rgb="FF006096"/>
        <rFont val="Roboto Condensed"/>
      </rPr>
      <t xml:space="preserve">    Signer Information</t>
    </r>
    <r>
      <rPr>
        <sz val="11"/>
        <color rgb="FF006096"/>
        <rFont val="Roboto Condensed"/>
      </rPr>
      <t xml:space="preserve">
</t>
    </r>
    <r>
      <rPr>
        <sz val="11"/>
        <color rgb="FF006096"/>
        <rFont val="Roboto Condensed"/>
      </rPr>
      <t xml:space="preserve">        Common Name           : abraxas</t>
    </r>
    <r>
      <rPr>
        <sz val="11"/>
        <color rgb="FF006096"/>
        <rFont val="Roboto Condensed"/>
      </rPr>
      <t xml:space="preserve">
</t>
    </r>
    <r>
      <rPr>
        <sz val="11"/>
        <color rgb="FF006096"/>
        <rFont val="Roboto Condensed"/>
      </rPr>
      <t xml:space="preserve">        Organization Unit     : ASAv</t>
    </r>
    <r>
      <rPr>
        <sz val="11"/>
        <color rgb="FF006096"/>
        <rFont val="Roboto Condensed"/>
      </rPr>
      <t xml:space="preserve">
</t>
    </r>
    <r>
      <rPr>
        <sz val="11"/>
        <color rgb="FF006096"/>
        <rFont val="Roboto Condensed"/>
      </rPr>
      <t xml:space="preserve">        Organization Name     : CiscoSystems</t>
    </r>
    <r>
      <rPr>
        <sz val="11"/>
        <color rgb="FF006096"/>
        <rFont val="Roboto Condensed"/>
      </rPr>
      <t xml:space="preserve">
</t>
    </r>
    <r>
      <rPr>
        <sz val="11"/>
        <color rgb="FF006096"/>
        <rFont val="Roboto Condensed"/>
      </rPr>
      <t xml:space="preserve">    Certificate Serial Number : 565963AF</t>
    </r>
    <r>
      <rPr>
        <sz val="11"/>
        <color rgb="FF006096"/>
        <rFont val="Roboto Condensed"/>
      </rPr>
      <t xml:space="preserve">
</t>
    </r>
    <r>
      <rPr>
        <sz val="11"/>
        <color rgb="FF006096"/>
        <rFont val="Roboto Condensed"/>
      </rPr>
      <t xml:space="preserve">    Hash Algorithm            : SHA2 512</t>
    </r>
    <r>
      <rPr>
        <sz val="11"/>
        <color rgb="FF006096"/>
        <rFont val="Roboto Condensed"/>
      </rPr>
      <t xml:space="preserve">
</t>
    </r>
    <r>
      <rPr>
        <sz val="11"/>
        <color rgb="FF006096"/>
        <rFont val="Roboto Condensed"/>
      </rPr>
      <t xml:space="preserve">    Signature Algorithm       : 2048-bit RSA</t>
    </r>
    <r>
      <rPr>
        <sz val="11"/>
        <color rgb="FF006096"/>
        <rFont val="Roboto Condensed"/>
      </rPr>
      <t xml:space="preserve">
</t>
    </r>
    <r>
      <rPr>
        <sz val="11"/>
        <color rgb="FF006096"/>
        <rFont val="Roboto Condensed"/>
      </rPr>
      <t xml:space="preserve">    Key Version               : A</t>
    </r>
    <r>
      <rPr>
        <sz val="11"/>
        <color rgb="FF006096"/>
        <rFont val="Roboto Condensed"/>
      </rPr>
      <t xml:space="preserve">
</t>
    </r>
    <r>
      <rPr>
        <sz val="11"/>
        <color rgb="FF006096"/>
        <rFont val="Roboto Condensed"/>
      </rPr>
      <t>Asa-fw# show software authenticity running | in CiscoSystems$</t>
    </r>
    <r>
      <rPr>
        <sz val="11"/>
        <color rgb="FF006096"/>
        <rFont val="Roboto Condensed"/>
      </rPr>
      <t xml:space="preserve">
</t>
    </r>
    <r>
      <rPr>
        <sz val="11"/>
        <color rgb="FF006096"/>
        <rFont val="Roboto Condensed"/>
      </rPr>
      <t xml:space="preserve">        Organization Name     : CiscoSystems </t>
    </r>
    <r>
      <rPr>
        <sz val="11"/>
        <color rgb="FF006096"/>
        <rFont val="Roboto Condensed"/>
      </rPr>
      <t xml:space="preserve">
</t>
    </r>
    <r>
      <rPr>
        <sz val="11"/>
        <color rgb="FF000000"/>
        <rFont val="Calibri"/>
      </rPr>
      <t xml:space="preserve">
</t>
    </r>
    <r>
      <rPr>
        <sz val="11"/>
        <color rgb="FF000000"/>
        <rFont val="Calibri"/>
      </rPr>
      <t>- Step 2: If an output is displayed, the image is sourced from Cisco. The system is compliant. If there is no output displayed, the image is not from a trusted source. It is a finding.</t>
    </r>
  </si>
  <si>
    <t>Local AAA rules</t>
  </si>
  <si>
    <t>1.4.1.1</t>
  </si>
  <si>
    <r>
      <rPr>
        <sz val="11"/>
        <rFont val="Calibri"/>
      </rPr>
      <t xml:space="preserve">Ensure </t>
    </r>
    <r>
      <rPr>
        <sz val="11"/>
        <color rgb="FF000000"/>
        <rFont val="Calibri"/>
      </rPr>
      <t>'</t>
    </r>
    <r>
      <rPr>
        <b/>
        <sz val="11"/>
        <color rgb="FF000000"/>
        <rFont val="Calibri"/>
      </rPr>
      <t>aaa local authentication max failed attempts</t>
    </r>
    <r>
      <rPr>
        <sz val="11"/>
        <color rgb="FF000000"/>
        <rFont val="Calibri"/>
      </rPr>
      <t>'</t>
    </r>
    <r>
      <rPr>
        <sz val="11"/>
        <color rgb="FF000000"/>
        <rFont val="Calibri"/>
      </rPr>
      <t xml:space="preserve"> is set to less than or equal to </t>
    </r>
    <r>
      <rPr>
        <sz val="11"/>
        <color rgb="FF000000"/>
        <rFont val="Calibri"/>
      </rPr>
      <t>'</t>
    </r>
    <r>
      <rPr>
        <b/>
        <sz val="11"/>
        <color rgb="FF000000"/>
        <rFont val="Calibri"/>
      </rPr>
      <t>3</t>
    </r>
    <r>
      <rPr>
        <sz val="11"/>
        <color rgb="FF000000"/>
        <rFont val="Calibri"/>
      </rPr>
      <t>'</t>
    </r>
  </si>
  <si>
    <r>
      <rPr>
        <sz val="11"/>
        <color rgb="FF000000"/>
        <rFont val="Calibri"/>
      </rPr>
      <t>Run the following to configure the maximum number of consecutive local login failures to be less than or equal to 3</t>
    </r>
    <r>
      <rPr>
        <sz val="11"/>
        <color rgb="FF000000"/>
        <rFont val="Calibri"/>
      </rPr>
      <t xml:space="preserve">
</t>
    </r>
    <r>
      <rPr>
        <sz val="11"/>
        <color rgb="FF006096"/>
        <rFont val="Roboto Condensed"/>
      </rPr>
      <t>hostname(config)# aaa local authentication attempts max-fail 3</t>
    </r>
    <r>
      <rPr>
        <sz val="11"/>
        <color rgb="FF006096"/>
        <rFont val="Roboto Condensed"/>
      </rPr>
      <t xml:space="preserve">
</t>
    </r>
  </si>
  <si>
    <r>
      <rPr>
        <sz val="11"/>
        <color rgb="FF000000"/>
        <rFont val="Calibri"/>
      </rPr>
      <t>Limits the maximum number of times a local user can enter a wrong password before being locked out</t>
    </r>
  </si>
  <si>
    <r>
      <rPr>
        <sz val="11"/>
        <color rgb="FF000000"/>
        <rFont val="Calibri"/>
      </rPr>
      <t>- Step 1: Acquire the enterprise standard maximum value (enterprise_max_value) for local authentication failed attempts</t>
    </r>
    <r>
      <rPr>
        <sz val="11"/>
        <color rgb="FF000000"/>
        <rFont val="Calibri"/>
      </rPr>
      <t xml:space="preserve">
</t>
    </r>
    <r>
      <rPr>
        <sz val="11"/>
        <color rgb="FF000000"/>
        <rFont val="Calibri"/>
      </rPr>
      <t>- Step 2: Run the following to determine whether the standard value is configured.</t>
    </r>
    <r>
      <rPr>
        <sz val="11"/>
        <color rgb="FF000000"/>
        <rFont val="Calibri"/>
      </rPr>
      <t xml:space="preserve">
</t>
    </r>
    <r>
      <rPr>
        <sz val="11"/>
        <color rgb="FF006096"/>
        <rFont val="Roboto Condensed"/>
      </rPr>
      <t>hostname#sh run aaa | in max-fail 3</t>
    </r>
    <r>
      <rPr>
        <sz val="11"/>
        <color rgb="FF006096"/>
        <rFont val="Roboto Condensed"/>
      </rPr>
      <t xml:space="preserve">
</t>
    </r>
    <r>
      <rPr>
        <sz val="11"/>
        <color rgb="FF000000"/>
        <rFont val="Calibri"/>
      </rPr>
      <t xml:space="preserve">
</t>
    </r>
    <r>
      <rPr>
        <sz val="11"/>
        <color rgb="FF000000"/>
        <rFont val="Calibri"/>
      </rPr>
      <t>The output should look like</t>
    </r>
    <r>
      <rPr>
        <sz val="11"/>
        <color rgb="FF000000"/>
        <rFont val="Calibri"/>
      </rPr>
      <t xml:space="preserve">
</t>
    </r>
    <r>
      <rPr>
        <sz val="11"/>
        <color rgb="FF006096"/>
        <rFont val="Roboto Condensed"/>
      </rPr>
      <t>aaa local authentication attempts max-fail 3</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Asa#sh run aaa | in max-fail.3</t>
    </r>
    <r>
      <rPr>
        <sz val="11"/>
        <color rgb="FF006096"/>
        <rFont val="Roboto Condensed"/>
      </rPr>
      <t xml:space="preserve">
</t>
    </r>
    <r>
      <rPr>
        <sz val="11"/>
        <color rgb="FF006096"/>
        <rFont val="Roboto Condensed"/>
      </rPr>
      <t>aaa local authentication attempts max-fail 3</t>
    </r>
    <r>
      <rPr>
        <sz val="11"/>
        <color rgb="FF006096"/>
        <rFont val="Roboto Condensed"/>
      </rPr>
      <t xml:space="preserve">
</t>
    </r>
    <r>
      <rPr>
        <sz val="11"/>
        <color rgb="FF000000"/>
        <rFont val="Calibri"/>
      </rPr>
      <t xml:space="preserve">
</t>
    </r>
    <r>
      <rPr>
        <sz val="11"/>
        <color rgb="FF000000"/>
        <rFont val="Calibri"/>
      </rPr>
      <t>Here the max-fail attempts is 3 and it is configured</t>
    </r>
    <r>
      <rPr>
        <sz val="11"/>
        <color rgb="FF000000"/>
        <rFont val="Calibri"/>
      </rPr>
      <t xml:space="preserve">
</t>
    </r>
    <r>
      <rPr>
        <sz val="11"/>
        <color rgb="FF000000"/>
        <rFont val="Calibri"/>
      </rPr>
      <t>- Step 3: If an output is displayed, the system is compliant. If not, it is a finding.</t>
    </r>
  </si>
  <si>
    <r>
      <rPr>
        <sz val="11"/>
        <color rgb="FF000000"/>
        <rFont val="Calibri"/>
      </rPr>
      <t>The aaa local authentication max login attempts is disabled by default</t>
    </r>
  </si>
  <si>
    <t>1.4.1.2</t>
  </si>
  <si>
    <r>
      <rPr>
        <sz val="11"/>
        <rFont val="Calibri"/>
      </rPr>
      <t xml:space="preserve">Ensure </t>
    </r>
    <r>
      <rPr>
        <sz val="11"/>
        <color rgb="FF000000"/>
        <rFont val="Calibri"/>
      </rPr>
      <t>'</t>
    </r>
    <r>
      <rPr>
        <b/>
        <sz val="11"/>
        <color rgb="FF000000"/>
        <rFont val="Calibri"/>
      </rPr>
      <t>local username and password</t>
    </r>
    <r>
      <rPr>
        <sz val="11"/>
        <color rgb="FF000000"/>
        <rFont val="Calibri"/>
      </rPr>
      <t>'</t>
    </r>
    <r>
      <rPr>
        <sz val="11"/>
        <color rgb="FF000000"/>
        <rFont val="Calibri"/>
      </rPr>
      <t xml:space="preserve"> is set</t>
    </r>
  </si>
  <si>
    <r>
      <rPr>
        <sz val="11"/>
        <color rgb="FF000000"/>
        <rFont val="Calibri"/>
      </rPr>
      <t>Run the following to set a local username and password.</t>
    </r>
    <r>
      <rPr>
        <sz val="11"/>
        <color rgb="FF000000"/>
        <rFont val="Calibri"/>
      </rPr>
      <t xml:space="preserve">
</t>
    </r>
    <r>
      <rPr>
        <sz val="11"/>
        <color rgb="FF006096"/>
        <rFont val="Roboto Condensed"/>
      </rPr>
      <t>hostname(config)#username &lt;local_username&gt; password &lt;local_password&gt; privilege &lt;level&gt;</t>
    </r>
    <r>
      <rPr>
        <sz val="11"/>
        <color rgb="FF006096"/>
        <rFont val="Roboto Condensed"/>
      </rPr>
      <t xml:space="preserve">
</t>
    </r>
    <r>
      <rPr>
        <sz val="11"/>
        <color rgb="FF000000"/>
        <rFont val="Calibri"/>
      </rPr>
      <t xml:space="preserve">
</t>
    </r>
    <r>
      <rPr>
        <sz val="11"/>
        <color rgb="FF000000"/>
        <rFont val="Calibri"/>
      </rPr>
      <t>The privilege level is chosen between 0 and 15. If the privilege is not configured, the default one is 2.</t>
    </r>
  </si>
  <si>
    <r>
      <rPr>
        <sz val="11"/>
        <color rgb="FF000000"/>
        <rFont val="Calibri"/>
      </rPr>
      <t>Sets a local username and password</t>
    </r>
  </si>
  <si>
    <r>
      <rPr>
        <sz val="11"/>
        <color rgb="FF000000"/>
        <rFont val="Calibri"/>
      </rPr>
      <t>- Step 1: Run the following to determine whether a local username password is set</t>
    </r>
    <r>
      <rPr>
        <sz val="11"/>
        <color rgb="FF000000"/>
        <rFont val="Calibri"/>
      </rPr>
      <t xml:space="preserve">
</t>
    </r>
    <r>
      <rPr>
        <sz val="11"/>
        <color rgb="FF006096"/>
        <rFont val="Roboto Condensed"/>
      </rPr>
      <t>hostname#show running-config username</t>
    </r>
    <r>
      <rPr>
        <sz val="11"/>
        <color rgb="FF006096"/>
        <rFont val="Roboto Condensed"/>
      </rPr>
      <t xml:space="preserve">
</t>
    </r>
    <r>
      <rPr>
        <sz val="11"/>
        <color rgb="FF000000"/>
        <rFont val="Calibri"/>
      </rPr>
      <t xml:space="preserve">
</t>
    </r>
    <r>
      <rPr>
        <sz val="11"/>
        <color rgb="FF000000"/>
        <rFont val="Calibri"/>
      </rPr>
      <t>The output should look like</t>
    </r>
    <r>
      <rPr>
        <sz val="11"/>
        <color rgb="FF000000"/>
        <rFont val="Calibri"/>
      </rPr>
      <t xml:space="preserve">
</t>
    </r>
    <r>
      <rPr>
        <sz val="11"/>
        <color rgb="FF006096"/>
        <rFont val="Roboto Condensed"/>
      </rPr>
      <t xml:space="preserve">username &lt;username&gt; password xxxxxxx encrypted </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Asa#show running-config username</t>
    </r>
    <r>
      <rPr>
        <sz val="11"/>
        <color rgb="FF006096"/>
        <rFont val="Roboto Condensed"/>
      </rPr>
      <t xml:space="preserve">
</t>
    </r>
    <r>
      <rPr>
        <sz val="11"/>
        <color rgb="FF006096"/>
        <rFont val="Roboto Condensed"/>
      </rPr>
      <t>username cisuser password 3USUcOPFUiMCO4Jk encrypted</t>
    </r>
    <r>
      <rPr>
        <sz val="11"/>
        <color rgb="FF006096"/>
        <rFont val="Roboto Condensed"/>
      </rPr>
      <t xml:space="preserve">
</t>
    </r>
    <r>
      <rPr>
        <sz val="11"/>
        <color rgb="FF000000"/>
        <rFont val="Calibri"/>
      </rPr>
      <t xml:space="preserve">
</t>
    </r>
    <r>
      <rPr>
        <sz val="11"/>
        <color rgb="FF000000"/>
        <rFont val="Calibri"/>
      </rPr>
      <t>Here the username is cisuser and 3USUcOPFUiMCO4Jk is the encrypted format of the plain-text password that has been configured</t>
    </r>
    <r>
      <rPr>
        <sz val="11"/>
        <color rgb="FF000000"/>
        <rFont val="Calibri"/>
      </rPr>
      <t xml:space="preserve">
</t>
    </r>
    <r>
      <rPr>
        <sz val="11"/>
        <color rgb="FF000000"/>
        <rFont val="Calibri"/>
      </rPr>
      <t>- Step 2: If an output is displayed, the system is compliant. If not, it is a finding.</t>
    </r>
  </si>
  <si>
    <r>
      <rPr>
        <sz val="11"/>
        <color rgb="FF000000"/>
        <rFont val="Calibri"/>
      </rPr>
      <t>The default username used for the first SSH connection or aaa authentication telnet console is asa but for versions from 8.4(2) and above, there is no default username</t>
    </r>
  </si>
  <si>
    <t>1.4.1.3</t>
  </si>
  <si>
    <r>
      <rPr>
        <sz val="11"/>
        <rFont val="Calibri"/>
      </rPr>
      <t>Ensure known default accounts do not exist</t>
    </r>
  </si>
  <si>
    <r>
      <rPr>
        <sz val="11"/>
        <color rgb="FF000000"/>
        <rFont val="Calibri"/>
      </rPr>
      <t xml:space="preserve">- Step 1: Acquire the Enterprise customized administrative account </t>
    </r>
    <r>
      <rPr>
        <b/>
        <sz val="11"/>
        <color rgb="FF000000"/>
        <rFont val="Calibri"/>
      </rPr>
      <t>&lt;customized\_admin\_account&gt;</t>
    </r>
    <r>
      <rPr>
        <sz val="11"/>
        <color rgb="FF000000"/>
        <rFont val="Calibri"/>
      </rPr>
      <t xml:space="preserve"> and password </t>
    </r>
    <r>
      <rPr>
        <b/>
        <sz val="11"/>
        <color rgb="FF000000"/>
        <rFont val="Calibri"/>
      </rPr>
      <t>&lt;admin\_password&gt;</t>
    </r>
    <r>
      <rPr>
        <sz val="11"/>
        <color rgb="FF000000"/>
        <rFont val="Calibri"/>
      </rPr>
      <t xml:space="preserve">
</t>
    </r>
    <r>
      <rPr>
        <sz val="11"/>
        <color rgb="FF000000"/>
        <rFont val="Calibri"/>
      </rPr>
      <t xml:space="preserve">- Step 2: Run the following to create the customized administrative account as well as the required privilege level </t>
    </r>
    <r>
      <rPr>
        <b/>
        <sz val="11"/>
        <color rgb="FF000000"/>
        <rFont val="Calibri"/>
      </rPr>
      <t>&lt;privilege\_level&gt;</t>
    </r>
    <r>
      <rPr>
        <sz val="11"/>
        <color rgb="FF000000"/>
        <rFont val="Calibri"/>
      </rPr>
      <t xml:space="preserve">
</t>
    </r>
    <r>
      <rPr>
        <sz val="11"/>
        <color rgb="FF006096"/>
        <rFont val="Roboto Condensed"/>
      </rPr>
      <t xml:space="preserve">hostname(config)#username &lt;customized_admin_account&gt; password &lt;admin_password&gt; privilege &lt;privilege_level&gt; </t>
    </r>
    <r>
      <rPr>
        <sz val="11"/>
        <color rgb="FF006096"/>
        <rFont val="Roboto Condensed"/>
      </rPr>
      <t xml:space="preserve">
</t>
    </r>
    <r>
      <rPr>
        <sz val="11"/>
        <color rgb="FF000000"/>
        <rFont val="Calibri"/>
      </rPr>
      <t xml:space="preserve">
</t>
    </r>
    <r>
      <rPr>
        <sz val="11"/>
        <color rgb="FF000000"/>
        <rFont val="Calibri"/>
      </rPr>
      <t>- Step 3: Run the following to delete the known default accounts identified during the audit</t>
    </r>
    <r>
      <rPr>
        <sz val="11"/>
        <color rgb="FF000000"/>
        <rFont val="Calibri"/>
      </rPr>
      <t xml:space="preserve">
</t>
    </r>
    <r>
      <rPr>
        <sz val="11"/>
        <color rgb="FF006096"/>
        <rFont val="Roboto Condensed"/>
      </rPr>
      <t xml:space="preserve">hostname(config)# no username &lt;known_default_account&gt; </t>
    </r>
    <r>
      <rPr>
        <sz val="11"/>
        <color rgb="FF006096"/>
        <rFont val="Roboto Condensed"/>
      </rPr>
      <t xml:space="preserve">
</t>
    </r>
  </si>
  <si>
    <r>
      <rPr>
        <sz val="11"/>
        <color rgb="FF000000"/>
        <rFont val="Calibri"/>
      </rPr>
      <t>Deletes the known default accounts configured</t>
    </r>
  </si>
  <si>
    <r>
      <rPr>
        <sz val="11"/>
        <color rgb="FF000000"/>
        <rFont val="Calibri"/>
      </rPr>
      <t>- Step 1: Run the following to determine whether a known default account is available.</t>
    </r>
    <r>
      <rPr>
        <sz val="11"/>
        <color rgb="FF000000"/>
        <rFont val="Calibri"/>
      </rPr>
      <t xml:space="preserve">
</t>
    </r>
    <r>
      <rPr>
        <sz val="11"/>
        <color rgb="FF006096"/>
        <rFont val="Roboto Condensed"/>
      </rPr>
      <t>hostname#show running-config username | in _admin_|_asa_|_cisco_|_pix_|_root_</t>
    </r>
    <r>
      <rPr>
        <sz val="11"/>
        <color rgb="FF006096"/>
        <rFont val="Roboto Condensed"/>
      </rPr>
      <t xml:space="preserve">
</t>
    </r>
    <r>
      <rPr>
        <sz val="11"/>
        <color rgb="FF000000"/>
        <rFont val="Calibri"/>
      </rPr>
      <t xml:space="preserve">
</t>
    </r>
    <r>
      <rPr>
        <sz val="11"/>
        <color rgb="FF000000"/>
        <rFont val="Calibri"/>
      </rPr>
      <t>The output should look like:</t>
    </r>
    <r>
      <rPr>
        <sz val="11"/>
        <color rgb="FF000000"/>
        <rFont val="Calibri"/>
      </rPr>
      <t xml:space="preserve">
</t>
    </r>
    <r>
      <rPr>
        <sz val="11"/>
        <color rgb="FF006096"/>
        <rFont val="Roboto Condensed"/>
      </rPr>
      <t xml:space="preserve">username &lt;known_default_account&gt; password xxxxxxx encrypted </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Asa-fw-1#show running-config username | in _admin_|_asa_|_cisco_|_pix_|_root_</t>
    </r>
    <r>
      <rPr>
        <sz val="11"/>
        <color rgb="FF006096"/>
        <rFont val="Roboto Condensed"/>
      </rPr>
      <t xml:space="preserve">
</t>
    </r>
    <r>
      <rPr>
        <sz val="11"/>
        <color rgb="FF006096"/>
        <rFont val="Roboto Condensed"/>
      </rPr>
      <t xml:space="preserve">username admin password 3USUcOPFUiMCO4Jk encrypted privilege 15 </t>
    </r>
    <r>
      <rPr>
        <sz val="11"/>
        <color rgb="FF006096"/>
        <rFont val="Roboto Condensed"/>
      </rPr>
      <t xml:space="preserve">
</t>
    </r>
    <r>
      <rPr>
        <sz val="11"/>
        <color rgb="FF000000"/>
        <rFont val="Calibri"/>
      </rPr>
      <t xml:space="preserve">
</t>
    </r>
    <r>
      <rPr>
        <sz val="11"/>
        <color rgb="FF000000"/>
        <rFont val="Calibri"/>
      </rPr>
      <t>Here the known default account is admin.</t>
    </r>
    <r>
      <rPr>
        <sz val="11"/>
        <color rgb="FF000000"/>
        <rFont val="Calibri"/>
      </rPr>
      <t xml:space="preserve">
</t>
    </r>
    <r>
      <rPr>
        <sz val="11"/>
        <color rgb="FF000000"/>
        <rFont val="Calibri"/>
      </rPr>
      <t>- Step 2: If there is no output displayed, the system is compliant. If not, it is a finding.</t>
    </r>
  </si>
  <si>
    <t>Remote AAA servers</t>
  </si>
  <si>
    <t>1.4.2.1</t>
  </si>
  <si>
    <r>
      <rPr>
        <sz val="11"/>
        <rFont val="Calibri"/>
      </rPr>
      <t xml:space="preserve">Ensure </t>
    </r>
    <r>
      <rPr>
        <sz val="11"/>
        <color rgb="FF000000"/>
        <rFont val="Calibri"/>
      </rPr>
      <t>'</t>
    </r>
    <r>
      <rPr>
        <b/>
        <sz val="11"/>
        <color rgb="FF000000"/>
        <rFont val="Calibri"/>
      </rPr>
      <t>TACACS+/RADIUS</t>
    </r>
    <r>
      <rPr>
        <sz val="11"/>
        <color rgb="FF000000"/>
        <rFont val="Calibri"/>
      </rPr>
      <t>'</t>
    </r>
    <r>
      <rPr>
        <sz val="11"/>
        <color rgb="FF000000"/>
        <rFont val="Calibri"/>
      </rPr>
      <t xml:space="preserve"> is configured correctly</t>
    </r>
  </si>
  <si>
    <r>
      <rPr>
        <sz val="11"/>
        <color rgb="FF000000"/>
        <rFont val="Calibri"/>
      </rPr>
      <t>- Step 1: Acquire the enterprise standard protocol (protocol_name) for authentication (TACACS+ or RADIUS)</t>
    </r>
    <r>
      <rPr>
        <sz val="11"/>
        <color rgb="FF000000"/>
        <rFont val="Calibri"/>
      </rPr>
      <t xml:space="preserve">
</t>
    </r>
    <r>
      <rPr>
        <sz val="11"/>
        <color rgb="FF000000"/>
        <rFont val="Calibri"/>
      </rPr>
      <t>- Step 2: Run the following to configure the AAA server-group for the required protocol</t>
    </r>
    <r>
      <rPr>
        <sz val="11"/>
        <color rgb="FF000000"/>
        <rFont val="Calibri"/>
      </rPr>
      <t xml:space="preserve">
</t>
    </r>
    <r>
      <rPr>
        <sz val="11"/>
        <color rgb="FF006096"/>
        <rFont val="Roboto Condensed"/>
      </rPr>
      <t>hostname(config)#aaa-server &lt;server-group_name&gt; protocol &lt;protocol_name&gt;</t>
    </r>
    <r>
      <rPr>
        <sz val="11"/>
        <color rgb="FF006096"/>
        <rFont val="Roboto Condensed"/>
      </rPr>
      <t xml:space="preserve">
</t>
    </r>
    <r>
      <rPr>
        <sz val="11"/>
        <color rgb="FF000000"/>
        <rFont val="Calibri"/>
      </rPr>
      <t xml:space="preserve">
</t>
    </r>
    <r>
      <rPr>
        <sz val="11"/>
        <color rgb="FF000000"/>
        <rFont val="Calibri"/>
      </rPr>
      <t>- Step 3: Run the following to configure the AAA server:</t>
    </r>
    <r>
      <rPr>
        <sz val="11"/>
        <color rgb="FF000000"/>
        <rFont val="Calibri"/>
      </rPr>
      <t xml:space="preserve">
</t>
    </r>
    <r>
      <rPr>
        <sz val="11"/>
        <color rgb="FF006096"/>
        <rFont val="Roboto Condensed"/>
      </rPr>
      <t>hostname(config)#aaa-server &lt;server-group_name&gt; (&lt;interface_name&gt;) host &lt;aaa-server_ip&gt; &lt;shared_key&gt;</t>
    </r>
    <r>
      <rPr>
        <sz val="11"/>
        <color rgb="FF006096"/>
        <rFont val="Roboto Condensed"/>
      </rPr>
      <t xml:space="preserve">
</t>
    </r>
    <r>
      <rPr>
        <sz val="11"/>
        <color rgb="FF000000"/>
        <rFont val="Calibri"/>
      </rPr>
      <t xml:space="preserve">
</t>
    </r>
    <r>
      <rPr>
        <i/>
        <sz val="11"/>
        <color rgb="FF000000"/>
        <rFont val="Calibri"/>
      </rPr>
      <t>server-group_name:</t>
    </r>
    <r>
      <rPr>
        <sz val="11"/>
        <color rgb="FF000000"/>
        <rFont val="Calibri"/>
      </rPr>
      <t xml:space="preserve"> the above server-group configured</t>
    </r>
    <r>
      <rPr>
        <sz val="11"/>
        <color rgb="FF000000"/>
        <rFont val="Calibri"/>
      </rPr>
      <t xml:space="preserve">
</t>
    </r>
    <r>
      <rPr>
        <i/>
        <sz val="11"/>
        <color rgb="FF000000"/>
        <rFont val="Calibri"/>
      </rPr>
      <t>interface_name:</t>
    </r>
    <r>
      <rPr>
        <sz val="11"/>
        <color rgb="FF000000"/>
        <rFont val="Calibri"/>
      </rPr>
      <t xml:space="preserve"> the network interface from which the AAA server will be accessed</t>
    </r>
    <r>
      <rPr>
        <sz val="11"/>
        <color rgb="FF000000"/>
        <rFont val="Calibri"/>
      </rPr>
      <t xml:space="preserve">
</t>
    </r>
    <r>
      <rPr>
        <i/>
        <sz val="11"/>
        <color rgb="FF000000"/>
        <rFont val="Calibri"/>
      </rPr>
      <t>aaa-server_ip:</t>
    </r>
    <r>
      <rPr>
        <sz val="11"/>
        <color rgb="FF000000"/>
        <rFont val="Calibri"/>
      </rPr>
      <t xml:space="preserve"> the IP address of the AAA server</t>
    </r>
    <r>
      <rPr>
        <sz val="11"/>
        <color rgb="FF000000"/>
        <rFont val="Calibri"/>
      </rPr>
      <t xml:space="preserve">
</t>
    </r>
    <r>
      <rPr>
        <i/>
        <sz val="11"/>
        <color rgb="FF000000"/>
        <rFont val="Calibri"/>
      </rPr>
      <t>shared_key:</t>
    </r>
    <r>
      <rPr>
        <sz val="11"/>
        <color rgb="FF000000"/>
        <rFont val="Calibri"/>
      </rPr>
      <t xml:space="preserve"> the TACACS+ or RADIUS shared key</t>
    </r>
  </si>
  <si>
    <r>
      <rPr>
        <sz val="11"/>
        <color rgb="FF000000"/>
        <rFont val="Calibri"/>
      </rPr>
      <t>Specifies the AAA server-group and each individual server using the TACACS+ or RADIUS protocol</t>
    </r>
  </si>
  <si>
    <r>
      <rPr>
        <sz val="11"/>
        <color rgb="FF000000"/>
        <rFont val="Calibri"/>
      </rPr>
      <t>- Step 1: Acquire the enterprise standard protocol (protocol_name) for authentication (TACACS+ or RADIUS)</t>
    </r>
    <r>
      <rPr>
        <sz val="11"/>
        <color rgb="FF000000"/>
        <rFont val="Calibri"/>
      </rPr>
      <t xml:space="preserve">
</t>
    </r>
    <r>
      <rPr>
        <sz val="11"/>
        <color rgb="FF000000"/>
        <rFont val="Calibri"/>
      </rPr>
      <t>- Step 2: Perform the following to determine if the AAA server-group is configured with the required protocol</t>
    </r>
    <r>
      <rPr>
        <sz val="11"/>
        <color rgb="FF000000"/>
        <rFont val="Calibri"/>
      </rPr>
      <t xml:space="preserve">
</t>
    </r>
    <r>
      <rPr>
        <sz val="11"/>
        <color rgb="FF006096"/>
        <rFont val="Roboto Condensed"/>
      </rPr>
      <t>hostname#sh run aaa-server | i protocol.&lt;protocol_name&gt;</t>
    </r>
    <r>
      <rPr>
        <sz val="11"/>
        <color rgb="FF006096"/>
        <rFont val="Roboto Condensed"/>
      </rPr>
      <t xml:space="preserve">
</t>
    </r>
    <r>
      <rPr>
        <sz val="11"/>
        <color rgb="FF000000"/>
        <rFont val="Calibri"/>
      </rPr>
      <t xml:space="preserve">
</t>
    </r>
    <r>
      <rPr>
        <sz val="11"/>
        <color rgb="FF000000"/>
        <rFont val="Calibri"/>
      </rPr>
      <t>The output should look like:</t>
    </r>
    <r>
      <rPr>
        <sz val="11"/>
        <color rgb="FF000000"/>
        <rFont val="Calibri"/>
      </rPr>
      <t xml:space="preserve">
</t>
    </r>
    <r>
      <rPr>
        <sz val="11"/>
        <color rgb="FF006096"/>
        <rFont val="Roboto Condensed"/>
      </rPr>
      <t xml:space="preserve">aaa-server server_group_name protocol protocol_name </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xml:space="preserve">Asa#sh run aaa-server | i protocol.tacacs+         </t>
    </r>
    <r>
      <rPr>
        <sz val="11"/>
        <color rgb="FF006096"/>
        <rFont val="Roboto Condensed"/>
      </rPr>
      <t xml:space="preserve">
</t>
    </r>
    <r>
      <rPr>
        <sz val="11"/>
        <color rgb="FF006096"/>
        <rFont val="Roboto Condensed"/>
      </rPr>
      <t>aaa-server cisco_tacacs protocol tacacs+</t>
    </r>
    <r>
      <rPr>
        <sz val="11"/>
        <color rgb="FF006096"/>
        <rFont val="Roboto Condensed"/>
      </rPr>
      <t xml:space="preserve">
</t>
    </r>
    <r>
      <rPr>
        <sz val="11"/>
        <color rgb="FF000000"/>
        <rFont val="Calibri"/>
      </rPr>
      <t xml:space="preserve">
</t>
    </r>
    <r>
      <rPr>
        <sz val="11"/>
        <color rgb="FF000000"/>
        <rFont val="Calibri"/>
      </rPr>
      <t>Here the the protocol_name is tacacs+ and server_group_name is cisco_tacacs</t>
    </r>
    <r>
      <rPr>
        <sz val="11"/>
        <color rgb="FF000000"/>
        <rFont val="Calibri"/>
      </rPr>
      <t xml:space="preserve">
</t>
    </r>
    <r>
      <rPr>
        <sz val="11"/>
        <color rgb="FF000000"/>
        <rFont val="Calibri"/>
      </rPr>
      <t>- Step 3: If an output is displayed, go to the step 4. If not, it is a finding and the remediation procedure should be applied.</t>
    </r>
    <r>
      <rPr>
        <sz val="11"/>
        <color rgb="FF000000"/>
        <rFont val="Calibri"/>
      </rPr>
      <t xml:space="preserve">
</t>
    </r>
    <r>
      <rPr>
        <sz val="11"/>
        <color rgb="FF000000"/>
        <rFont val="Calibri"/>
      </rPr>
      <t>- Step 4: Perform the following to determine if there is at least an AAA server configured for the server group &lt;server_group_name&gt; identified in step 2</t>
    </r>
    <r>
      <rPr>
        <sz val="11"/>
        <color rgb="FF000000"/>
        <rFont val="Calibri"/>
      </rPr>
      <t xml:space="preserve">
</t>
    </r>
    <r>
      <rPr>
        <sz val="11"/>
        <color rgb="FF006096"/>
        <rFont val="Roboto Condensed"/>
      </rPr>
      <t>hostname#sh run aaa-server &lt;server_group_name&gt; | i host</t>
    </r>
    <r>
      <rPr>
        <sz val="11"/>
        <color rgb="FF006096"/>
        <rFont val="Roboto Condensed"/>
      </rPr>
      <t xml:space="preserve">
</t>
    </r>
    <r>
      <rPr>
        <sz val="11"/>
        <color rgb="FF000000"/>
        <rFont val="Calibri"/>
      </rPr>
      <t xml:space="preserve">
</t>
    </r>
    <r>
      <rPr>
        <sz val="11"/>
        <color rgb="FF000000"/>
        <rFont val="Calibri"/>
      </rPr>
      <t>The output should look like:</t>
    </r>
    <r>
      <rPr>
        <sz val="11"/>
        <color rgb="FF000000"/>
        <rFont val="Calibri"/>
      </rPr>
      <t xml:space="preserve">
</t>
    </r>
    <r>
      <rPr>
        <sz val="11"/>
        <color rgb="FF006096"/>
        <rFont val="Roboto Condensed"/>
      </rPr>
      <t>aaa-server server_group_name (interface_name) host server_ip_address</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xml:space="preserve">Asa#sh run aaa-server cisco_tacacs | i host         </t>
    </r>
    <r>
      <rPr>
        <sz val="11"/>
        <color rgb="FF006096"/>
        <rFont val="Roboto Condensed"/>
      </rPr>
      <t xml:space="preserve">
</t>
    </r>
    <r>
      <rPr>
        <sz val="11"/>
        <color rgb="FF006096"/>
        <rFont val="Roboto Condensed"/>
      </rPr>
      <t>aaa-server cisco_tacacs (MGMT) host 192.16.0.223</t>
    </r>
    <r>
      <rPr>
        <sz val="11"/>
        <color rgb="FF006096"/>
        <rFont val="Roboto Condensed"/>
      </rPr>
      <t xml:space="preserve">
</t>
    </r>
    <r>
      <rPr>
        <sz val="11"/>
        <color rgb="FF000000"/>
        <rFont val="Calibri"/>
      </rPr>
      <t xml:space="preserve">
</t>
    </r>
    <r>
      <rPr>
        <sz val="11"/>
        <color rgb="FF000000"/>
        <rFont val="Calibri"/>
      </rPr>
      <t>Here the server_group_name is cisco_tacacs, the interface_name is MGMT and the server_ip_address is 192.168.0.223</t>
    </r>
    <r>
      <rPr>
        <sz val="11"/>
        <color rgb="FF000000"/>
        <rFont val="Calibri"/>
      </rPr>
      <t xml:space="preserve">
</t>
    </r>
    <r>
      <rPr>
        <sz val="11"/>
        <color rgb="FF000000"/>
        <rFont val="Calibri"/>
      </rPr>
      <t>- Step 5: If an output is displayed, the system is compliant. If not, it is a finding and the remediation procedure should be applied.</t>
    </r>
  </si>
  <si>
    <r>
      <rPr>
        <sz val="11"/>
        <color rgb="FF000000"/>
        <rFont val="Calibri"/>
      </rPr>
      <t>The AAA server configuraton is by default disabled</t>
    </r>
  </si>
  <si>
    <t>AAA authentication</t>
  </si>
  <si>
    <t>1.4.3.1</t>
  </si>
  <si>
    <r>
      <rPr>
        <sz val="11"/>
        <rFont val="Calibri"/>
      </rPr>
      <t xml:space="preserve">Ensure </t>
    </r>
    <r>
      <rPr>
        <sz val="11"/>
        <color rgb="FF000000"/>
        <rFont val="Calibri"/>
      </rPr>
      <t>'</t>
    </r>
    <r>
      <rPr>
        <b/>
        <sz val="11"/>
        <color rgb="FF000000"/>
        <rFont val="Calibri"/>
      </rPr>
      <t>aaa authentication enable console</t>
    </r>
    <r>
      <rPr>
        <sz val="11"/>
        <color rgb="FF000000"/>
        <rFont val="Calibri"/>
      </rPr>
      <t>'</t>
    </r>
    <r>
      <rPr>
        <sz val="11"/>
        <color rgb="FF000000"/>
        <rFont val="Calibri"/>
      </rPr>
      <t xml:space="preserve"> is configured correctly</t>
    </r>
  </si>
  <si>
    <r>
      <rPr>
        <sz val="11"/>
        <color rgb="FF000000"/>
        <rFont val="Calibri"/>
      </rPr>
      <t>Configure the aaa authentication for enable access using the TACACS+ server-group as primary method and the local database as backup method</t>
    </r>
    <r>
      <rPr>
        <sz val="11"/>
        <color rgb="FF000000"/>
        <rFont val="Calibri"/>
      </rPr>
      <t xml:space="preserve">
</t>
    </r>
    <r>
      <rPr>
        <sz val="11"/>
        <color rgb="FF006096"/>
        <rFont val="Roboto Condensed"/>
      </rPr>
      <t xml:space="preserve">hostname(config)# aaa authentication enable console &lt;server-group_name&gt; local </t>
    </r>
    <r>
      <rPr>
        <sz val="11"/>
        <color rgb="FF006096"/>
        <rFont val="Roboto Condensed"/>
      </rPr>
      <t xml:space="preserve">
</t>
    </r>
  </si>
  <si>
    <r>
      <rPr>
        <sz val="11"/>
        <color rgb="FF000000"/>
        <rFont val="Calibri"/>
      </rPr>
      <t>Authenticates users trying to access the Enable mode (privileged EXEC mode) through the 'enable' command.</t>
    </r>
  </si>
  <si>
    <r>
      <rPr>
        <sz val="11"/>
        <color rgb="FF000000"/>
        <rFont val="Calibri"/>
      </rPr>
      <t>- Step 1: Perform the following to determine if the aaa authentication is configured for the access to the enable mode (privileged EXEC mode)</t>
    </r>
    <r>
      <rPr>
        <sz val="11"/>
        <color rgb="FF000000"/>
        <rFont val="Calibri"/>
      </rPr>
      <t xml:space="preserve">
</t>
    </r>
    <r>
      <rPr>
        <sz val="11"/>
        <color rgb="FF006096"/>
        <rFont val="Roboto Condensed"/>
      </rPr>
      <t>hostname# sh run | i aaa authentication enable console</t>
    </r>
    <r>
      <rPr>
        <sz val="11"/>
        <color rgb="FF006096"/>
        <rFont val="Roboto Condensed"/>
      </rPr>
      <t xml:space="preserve">
</t>
    </r>
    <r>
      <rPr>
        <sz val="11"/>
        <color rgb="FF000000"/>
        <rFont val="Calibri"/>
      </rPr>
      <t xml:space="preserve">
</t>
    </r>
    <r>
      <rPr>
        <sz val="11"/>
        <color rgb="FF000000"/>
        <rFont val="Calibri"/>
      </rPr>
      <t>The output should look like</t>
    </r>
    <r>
      <rPr>
        <sz val="11"/>
        <color rgb="FF000000"/>
        <rFont val="Calibri"/>
      </rPr>
      <t xml:space="preserve">
</t>
    </r>
    <r>
      <rPr>
        <sz val="11"/>
        <color rgb="FF006096"/>
        <rFont val="Roboto Condensed"/>
      </rPr>
      <t>aaa authentication enable console server_group_name</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Asa#sh run | i aaa authentication enable console</t>
    </r>
    <r>
      <rPr>
        <sz val="11"/>
        <color rgb="FF006096"/>
        <rFont val="Roboto Condensed"/>
      </rPr>
      <t xml:space="preserve">
</t>
    </r>
    <r>
      <rPr>
        <sz val="11"/>
        <color rgb="FF006096"/>
        <rFont val="Roboto Condensed"/>
      </rPr>
      <t>aaa authentication enable console cisco_tacacs</t>
    </r>
    <r>
      <rPr>
        <sz val="11"/>
        <color rgb="FF006096"/>
        <rFont val="Roboto Condensed"/>
      </rPr>
      <t xml:space="preserve">
</t>
    </r>
    <r>
      <rPr>
        <sz val="11"/>
        <color rgb="FF000000"/>
        <rFont val="Calibri"/>
      </rPr>
      <t xml:space="preserve">
</t>
    </r>
    <r>
      <rPr>
        <sz val="11"/>
        <color rgb="FF000000"/>
        <rFont val="Calibri"/>
      </rPr>
      <t>Here the remote servers group name is cisco_tacacs</t>
    </r>
    <r>
      <rPr>
        <sz val="11"/>
        <color rgb="FF000000"/>
        <rFont val="Calibri"/>
      </rPr>
      <t xml:space="preserve">
</t>
    </r>
    <r>
      <rPr>
        <sz val="11"/>
        <color rgb="FF000000"/>
        <rFont val="Calibri"/>
      </rPr>
      <t>- Step 2: If an output is displayed, the system is compliant. If not, it is a finding.</t>
    </r>
  </si>
  <si>
    <r>
      <rPr>
        <sz val="11"/>
        <color rgb="FF000000"/>
        <rFont val="Calibri"/>
      </rPr>
      <t>The aaa authentication is disabled by default for the enable mode</t>
    </r>
  </si>
  <si>
    <t>1.4.3.2</t>
  </si>
  <si>
    <r>
      <rPr>
        <sz val="11"/>
        <rFont val="Calibri"/>
      </rPr>
      <t xml:space="preserve">Ensure </t>
    </r>
    <r>
      <rPr>
        <sz val="11"/>
        <color rgb="FF000000"/>
        <rFont val="Calibri"/>
      </rPr>
      <t>'</t>
    </r>
    <r>
      <rPr>
        <b/>
        <sz val="11"/>
        <color rgb="FF000000"/>
        <rFont val="Calibri"/>
      </rPr>
      <t>aaa authentication http console</t>
    </r>
    <r>
      <rPr>
        <sz val="11"/>
        <color rgb="FF000000"/>
        <rFont val="Calibri"/>
      </rPr>
      <t>'</t>
    </r>
    <r>
      <rPr>
        <sz val="11"/>
        <color rgb="FF000000"/>
        <rFont val="Calibri"/>
      </rPr>
      <t xml:space="preserve"> is configured correctly</t>
    </r>
  </si>
  <si>
    <r>
      <rPr>
        <sz val="11"/>
        <color rgb="FF000000"/>
        <rFont val="Calibri"/>
      </rPr>
      <t>Configure the aaa authentication for http using the TACACS+ server-group as primary method and the local database as backup method.</t>
    </r>
    <r>
      <rPr>
        <sz val="11"/>
        <color rgb="FF000000"/>
        <rFont val="Calibri"/>
      </rPr>
      <t xml:space="preserve">
</t>
    </r>
    <r>
      <rPr>
        <sz val="11"/>
        <color rgb="FF006096"/>
        <rFont val="Roboto Condensed"/>
      </rPr>
      <t>hostname(config)#aaa authentication http console &lt;server-group_name&gt; local</t>
    </r>
    <r>
      <rPr>
        <sz val="11"/>
        <color rgb="FF006096"/>
        <rFont val="Roboto Condensed"/>
      </rPr>
      <t xml:space="preserve">
</t>
    </r>
  </si>
  <si>
    <r>
      <rPr>
        <sz val="11"/>
        <color rgb="FF000000"/>
        <rFont val="Calibri"/>
      </rPr>
      <t>Authenticates ASDM users who access the security appliance over HTTP</t>
    </r>
  </si>
  <si>
    <r>
      <rPr>
        <sz val="11"/>
        <color rgb="FF000000"/>
        <rFont val="Calibri"/>
      </rPr>
      <t>- Step 1: Perform the following to determine if aaa authentication http is configured.</t>
    </r>
    <r>
      <rPr>
        <sz val="11"/>
        <color rgb="FF000000"/>
        <rFont val="Calibri"/>
      </rPr>
      <t xml:space="preserve">
</t>
    </r>
    <r>
      <rPr>
        <sz val="11"/>
        <color rgb="FF006096"/>
        <rFont val="Roboto Condensed"/>
      </rPr>
      <t>hostname#sh run aaa authentication | i http.console</t>
    </r>
    <r>
      <rPr>
        <sz val="11"/>
        <color rgb="FF006096"/>
        <rFont val="Roboto Condensed"/>
      </rPr>
      <t xml:space="preserve">
</t>
    </r>
    <r>
      <rPr>
        <sz val="11"/>
        <color rgb="FF000000"/>
        <rFont val="Calibri"/>
      </rPr>
      <t xml:space="preserve">
</t>
    </r>
    <r>
      <rPr>
        <sz val="11"/>
        <color rgb="FF000000"/>
        <rFont val="Calibri"/>
      </rPr>
      <t>The output should look like</t>
    </r>
    <r>
      <rPr>
        <sz val="11"/>
        <color rgb="FF000000"/>
        <rFont val="Calibri"/>
      </rPr>
      <t xml:space="preserve">
</t>
    </r>
    <r>
      <rPr>
        <sz val="11"/>
        <color rgb="FF006096"/>
        <rFont val="Roboto Condensed"/>
      </rPr>
      <t>aaa authentication http console server_group_name</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xml:space="preserve">Asa#sh run aaa authentication | i http.console </t>
    </r>
    <r>
      <rPr>
        <sz val="11"/>
        <color rgb="FF006096"/>
        <rFont val="Roboto Condensed"/>
      </rPr>
      <t xml:space="preserve">
</t>
    </r>
    <r>
      <rPr>
        <sz val="11"/>
        <color rgb="FF006096"/>
        <rFont val="Roboto Condensed"/>
      </rPr>
      <t>aaa authentication http console cisco_tacacs</t>
    </r>
    <r>
      <rPr>
        <sz val="11"/>
        <color rgb="FF006096"/>
        <rFont val="Roboto Condensed"/>
      </rPr>
      <t xml:space="preserve">
</t>
    </r>
    <r>
      <rPr>
        <sz val="11"/>
        <color rgb="FF000000"/>
        <rFont val="Calibri"/>
      </rPr>
      <t xml:space="preserve">
</t>
    </r>
    <r>
      <rPr>
        <sz val="11"/>
        <color rgb="FF000000"/>
        <rFont val="Calibri"/>
      </rPr>
      <t>Here the remote servers group name is cisco_tacacs</t>
    </r>
    <r>
      <rPr>
        <sz val="11"/>
        <color rgb="FF000000"/>
        <rFont val="Calibri"/>
      </rPr>
      <t xml:space="preserve">
</t>
    </r>
    <r>
      <rPr>
        <sz val="11"/>
        <color rgb="FF000000"/>
        <rFont val="Calibri"/>
      </rPr>
      <t>- Step 2: If an output is displayed, the system is compliant. If not, it is a finding.</t>
    </r>
  </si>
  <si>
    <r>
      <rPr>
        <sz val="11"/>
        <color rgb="FF000000"/>
        <rFont val="Calibri"/>
      </rPr>
      <t>The http aaa authentication is disabled by default.</t>
    </r>
  </si>
  <si>
    <t>1.4.3.3</t>
  </si>
  <si>
    <r>
      <rPr>
        <sz val="11"/>
        <rFont val="Calibri"/>
      </rPr>
      <t xml:space="preserve">Ensure </t>
    </r>
    <r>
      <rPr>
        <sz val="11"/>
        <color rgb="FF000000"/>
        <rFont val="Calibri"/>
      </rPr>
      <t>'</t>
    </r>
    <r>
      <rPr>
        <b/>
        <sz val="11"/>
        <color rgb="FF000000"/>
        <rFont val="Calibri"/>
      </rPr>
      <t>aaa authentication secure-http-client</t>
    </r>
    <r>
      <rPr>
        <sz val="11"/>
        <color rgb="FF000000"/>
        <rFont val="Calibri"/>
      </rPr>
      <t>'</t>
    </r>
    <r>
      <rPr>
        <sz val="11"/>
        <color rgb="FF000000"/>
        <rFont val="Calibri"/>
      </rPr>
      <t xml:space="preserve"> is configured correctly</t>
    </r>
  </si>
  <si>
    <r>
      <rPr>
        <sz val="11"/>
        <color rgb="FF000000"/>
        <rFont val="Calibri"/>
      </rPr>
      <t>Configure the secure aaa authentication for http</t>
    </r>
    <r>
      <rPr>
        <sz val="11"/>
        <color rgb="FF000000"/>
        <rFont val="Calibri"/>
      </rPr>
      <t xml:space="preserve">
</t>
    </r>
    <r>
      <rPr>
        <sz val="11"/>
        <color rgb="FF006096"/>
        <rFont val="Roboto Condensed"/>
      </rPr>
      <t>hostname(config)#aaa authentication secure-http-client</t>
    </r>
    <r>
      <rPr>
        <sz val="11"/>
        <color rgb="FF006096"/>
        <rFont val="Roboto Condensed"/>
      </rPr>
      <t xml:space="preserve">
</t>
    </r>
  </si>
  <si>
    <r>
      <rPr>
        <sz val="11"/>
        <color rgb="FF000000"/>
        <rFont val="Calibri"/>
      </rPr>
      <t>Provides a secure method, SSL, to protect username and password to be sent in clear text</t>
    </r>
  </si>
  <si>
    <r>
      <rPr>
        <sz val="11"/>
        <color rgb="FF000000"/>
        <rFont val="Calibri"/>
      </rPr>
      <t>- Step 1: Perform the following command to determine if the secure communication is enabled.</t>
    </r>
    <r>
      <rPr>
        <sz val="11"/>
        <color rgb="FF000000"/>
        <rFont val="Calibri"/>
      </rPr>
      <t xml:space="preserve">
</t>
    </r>
    <r>
      <rPr>
        <sz val="11"/>
        <color rgb="FF006096"/>
        <rFont val="Roboto Condensed"/>
      </rPr>
      <t>hostname#sh run | i aaa authentication secure-http-client</t>
    </r>
    <r>
      <rPr>
        <sz val="11"/>
        <color rgb="FF006096"/>
        <rFont val="Roboto Condensed"/>
      </rPr>
      <t xml:space="preserve">
</t>
    </r>
    <r>
      <rPr>
        <sz val="11"/>
        <color rgb="FF000000"/>
        <rFont val="Calibri"/>
      </rPr>
      <t xml:space="preserve">
</t>
    </r>
    <r>
      <rPr>
        <sz val="11"/>
        <color rgb="FF000000"/>
        <rFont val="Calibri"/>
      </rPr>
      <t>The output should be:</t>
    </r>
    <r>
      <rPr>
        <sz val="11"/>
        <color rgb="FF000000"/>
        <rFont val="Calibri"/>
      </rPr>
      <t xml:space="preserve">
</t>
    </r>
    <r>
      <rPr>
        <sz val="11"/>
        <color rgb="FF006096"/>
        <rFont val="Roboto Condensed"/>
      </rPr>
      <t xml:space="preserve">aaa authentication secure-http-client </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Asa#sh run | i aaa authentication secure-http-client</t>
    </r>
    <r>
      <rPr>
        <sz val="11"/>
        <color rgb="FF006096"/>
        <rFont val="Roboto Condensed"/>
      </rPr>
      <t xml:space="preserve">
</t>
    </r>
    <r>
      <rPr>
        <sz val="11"/>
        <color rgb="FF006096"/>
        <rFont val="Roboto Condensed"/>
      </rPr>
      <t>aaa authentication secure-http-client</t>
    </r>
    <r>
      <rPr>
        <sz val="11"/>
        <color rgb="FF006096"/>
        <rFont val="Roboto Condensed"/>
      </rPr>
      <t xml:space="preserve">
</t>
    </r>
    <r>
      <rPr>
        <sz val="11"/>
        <color rgb="FF000000"/>
        <rFont val="Calibri"/>
      </rPr>
      <t xml:space="preserve">
</t>
    </r>
    <r>
      <rPr>
        <sz val="11"/>
        <color rgb="FF000000"/>
        <rFont val="Calibri"/>
      </rPr>
      <t>- Step 2: If an output is displayed, the system is compliant. If not, it is a finding.</t>
    </r>
  </si>
  <si>
    <r>
      <rPr>
        <sz val="11"/>
        <color rgb="FF000000"/>
        <rFont val="Calibri"/>
      </rPr>
      <t>The secure aaa authentication for http is disabled by default</t>
    </r>
  </si>
  <si>
    <t>1.4.3.4</t>
  </si>
  <si>
    <r>
      <rPr>
        <sz val="11"/>
        <rFont val="Calibri"/>
      </rPr>
      <t xml:space="preserve">Ensure </t>
    </r>
    <r>
      <rPr>
        <sz val="11"/>
        <color rgb="FF000000"/>
        <rFont val="Calibri"/>
      </rPr>
      <t>'</t>
    </r>
    <r>
      <rPr>
        <b/>
        <sz val="11"/>
        <color rgb="FF000000"/>
        <rFont val="Calibri"/>
      </rPr>
      <t>aaa authentication serial console</t>
    </r>
    <r>
      <rPr>
        <sz val="11"/>
        <color rgb="FF000000"/>
        <rFont val="Calibri"/>
      </rPr>
      <t>'</t>
    </r>
    <r>
      <rPr>
        <sz val="11"/>
        <color rgb="FF000000"/>
        <rFont val="Calibri"/>
      </rPr>
      <t xml:space="preserve"> is configured correctly</t>
    </r>
  </si>
  <si>
    <r>
      <rPr>
        <sz val="11"/>
        <color rgb="FF000000"/>
        <rFont val="Calibri"/>
      </rPr>
      <t>Configure the aaa authentication serial using the TACACS+ server-group as primary method and the local database as backup method.</t>
    </r>
    <r>
      <rPr>
        <sz val="11"/>
        <color rgb="FF000000"/>
        <rFont val="Calibri"/>
      </rPr>
      <t xml:space="preserve">
</t>
    </r>
    <r>
      <rPr>
        <sz val="11"/>
        <color rgb="FF006096"/>
        <rFont val="Roboto Condensed"/>
      </rPr>
      <t>hostname(config)#aaa authentication serial console &lt;server-group_name&gt; local</t>
    </r>
    <r>
      <rPr>
        <sz val="11"/>
        <color rgb="FF006096"/>
        <rFont val="Roboto Condensed"/>
      </rPr>
      <t xml:space="preserve">
</t>
    </r>
  </si>
  <si>
    <r>
      <rPr>
        <sz val="11"/>
        <color rgb="FF000000"/>
        <rFont val="Calibri"/>
      </rPr>
      <t>Authenticates users who access the security appliance using the serial Console port.</t>
    </r>
  </si>
  <si>
    <r>
      <rPr>
        <sz val="11"/>
        <color rgb="FF000000"/>
        <rFont val="Calibri"/>
      </rPr>
      <t>Step 1: Perform the following to determine if aaa authentication serial is configured.</t>
    </r>
    <r>
      <rPr>
        <sz val="11"/>
        <color rgb="FF000000"/>
        <rFont val="Calibri"/>
      </rPr>
      <t xml:space="preserve">
</t>
    </r>
    <r>
      <rPr>
        <sz val="11"/>
        <color rgb="FF006096"/>
        <rFont val="Roboto Condensed"/>
      </rPr>
      <t>hostname#sh run aaa authentication | i serial.console</t>
    </r>
    <r>
      <rPr>
        <sz val="11"/>
        <color rgb="FF006096"/>
        <rFont val="Roboto Condensed"/>
      </rPr>
      <t xml:space="preserve">
</t>
    </r>
    <r>
      <rPr>
        <sz val="11"/>
        <color rgb="FF000000"/>
        <rFont val="Calibri"/>
      </rPr>
      <t xml:space="preserve">
</t>
    </r>
    <r>
      <rPr>
        <sz val="11"/>
        <color rgb="FF000000"/>
        <rFont val="Calibri"/>
      </rPr>
      <t>The output should look like</t>
    </r>
    <r>
      <rPr>
        <sz val="11"/>
        <color rgb="FF000000"/>
        <rFont val="Calibri"/>
      </rPr>
      <t xml:space="preserve">
</t>
    </r>
    <r>
      <rPr>
        <sz val="11"/>
        <color rgb="FF006096"/>
        <rFont val="Roboto Condensed"/>
      </rPr>
      <t>aaa authentication serial console server_group_name</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xml:space="preserve">Asa#sh run aaa authentication | i serial.console </t>
    </r>
    <r>
      <rPr>
        <sz val="11"/>
        <color rgb="FF006096"/>
        <rFont val="Roboto Condensed"/>
      </rPr>
      <t xml:space="preserve">
</t>
    </r>
    <r>
      <rPr>
        <sz val="11"/>
        <color rgb="FF006096"/>
        <rFont val="Roboto Condensed"/>
      </rPr>
      <t>aaa authentication serial console cisco_tacacs</t>
    </r>
    <r>
      <rPr>
        <sz val="11"/>
        <color rgb="FF006096"/>
        <rFont val="Roboto Condensed"/>
      </rPr>
      <t xml:space="preserve">
</t>
    </r>
    <r>
      <rPr>
        <sz val="11"/>
        <color rgb="FF000000"/>
        <rFont val="Calibri"/>
      </rPr>
      <t xml:space="preserve">
</t>
    </r>
    <r>
      <rPr>
        <sz val="11"/>
        <color rgb="FF000000"/>
        <rFont val="Calibri"/>
      </rPr>
      <t>Here the remote servers group name is cisco_tacacs</t>
    </r>
    <r>
      <rPr>
        <sz val="11"/>
        <color rgb="FF000000"/>
        <rFont val="Calibri"/>
      </rPr>
      <t xml:space="preserve">
</t>
    </r>
    <r>
      <rPr>
        <sz val="11"/>
        <color rgb="FF000000"/>
        <rFont val="Calibri"/>
      </rPr>
      <t>- Step 2: If an output is displayed, the system is compliant. If not, it is a finding.</t>
    </r>
  </si>
  <si>
    <r>
      <rPr>
        <sz val="11"/>
        <color rgb="FF000000"/>
        <rFont val="Calibri"/>
      </rPr>
      <t>The aaa authentication serial console is disabled by default.</t>
    </r>
  </si>
  <si>
    <t>1.4.3.5</t>
  </si>
  <si>
    <r>
      <rPr>
        <sz val="11"/>
        <rFont val="Calibri"/>
      </rPr>
      <t xml:space="preserve">Ensure </t>
    </r>
    <r>
      <rPr>
        <sz val="11"/>
        <color rgb="FF000000"/>
        <rFont val="Calibri"/>
      </rPr>
      <t>'</t>
    </r>
    <r>
      <rPr>
        <b/>
        <sz val="11"/>
        <color rgb="FF000000"/>
        <rFont val="Calibri"/>
      </rPr>
      <t>aaa authentication ssh console</t>
    </r>
    <r>
      <rPr>
        <sz val="11"/>
        <color rgb="FF000000"/>
        <rFont val="Calibri"/>
      </rPr>
      <t>'</t>
    </r>
    <r>
      <rPr>
        <sz val="11"/>
        <color rgb="FF000000"/>
        <rFont val="Calibri"/>
      </rPr>
      <t xml:space="preserve"> is configured correctly</t>
    </r>
  </si>
  <si>
    <r>
      <rPr>
        <sz val="11"/>
        <color rgb="FF000000"/>
        <rFont val="Calibri"/>
      </rPr>
      <t>Configure the aaa authentication ssh using the TACACS+ server-group as primary method and the local database as backup method.</t>
    </r>
    <r>
      <rPr>
        <sz val="11"/>
        <color rgb="FF000000"/>
        <rFont val="Calibri"/>
      </rPr>
      <t xml:space="preserve">
</t>
    </r>
    <r>
      <rPr>
        <sz val="11"/>
        <color rgb="FF006096"/>
        <rFont val="Roboto Condensed"/>
      </rPr>
      <t>hostname(config)#aaa authentication ssh console &lt;server-group_name&gt; local</t>
    </r>
    <r>
      <rPr>
        <sz val="11"/>
        <color rgb="FF006096"/>
        <rFont val="Roboto Condensed"/>
      </rPr>
      <t xml:space="preserve">
</t>
    </r>
  </si>
  <si>
    <r>
      <rPr>
        <sz val="11"/>
        <color rgb="FF000000"/>
        <rFont val="Calibri"/>
      </rPr>
      <t>Authenticates users who access the device using SSH.</t>
    </r>
  </si>
  <si>
    <r>
      <rPr>
        <sz val="11"/>
        <color rgb="FF000000"/>
        <rFont val="Calibri"/>
      </rPr>
      <t>- Step 1: Perform the following to determine if aaa authentication ssh is configured.</t>
    </r>
    <r>
      <rPr>
        <sz val="11"/>
        <color rgb="FF000000"/>
        <rFont val="Calibri"/>
      </rPr>
      <t xml:space="preserve">
</t>
    </r>
    <r>
      <rPr>
        <sz val="11"/>
        <color rgb="FF006096"/>
        <rFont val="Roboto Condensed"/>
      </rPr>
      <t>hostname#sh run aaa authentication | i ssh.console</t>
    </r>
    <r>
      <rPr>
        <sz val="11"/>
        <color rgb="FF006096"/>
        <rFont val="Roboto Condensed"/>
      </rPr>
      <t xml:space="preserve">
</t>
    </r>
    <r>
      <rPr>
        <sz val="11"/>
        <color rgb="FF000000"/>
        <rFont val="Calibri"/>
      </rPr>
      <t xml:space="preserve">
</t>
    </r>
    <r>
      <rPr>
        <sz val="11"/>
        <color rgb="FF000000"/>
        <rFont val="Calibri"/>
      </rPr>
      <t>The output should look like</t>
    </r>
    <r>
      <rPr>
        <sz val="11"/>
        <color rgb="FF000000"/>
        <rFont val="Calibri"/>
      </rPr>
      <t xml:space="preserve">
</t>
    </r>
    <r>
      <rPr>
        <sz val="11"/>
        <color rgb="FF006096"/>
        <rFont val="Roboto Condensed"/>
      </rPr>
      <t>aaa authentication ssh console server_group_name</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xml:space="preserve">Asa#sh run aaa authentication | i ssh.console </t>
    </r>
    <r>
      <rPr>
        <sz val="11"/>
        <color rgb="FF006096"/>
        <rFont val="Roboto Condensed"/>
      </rPr>
      <t xml:space="preserve">
</t>
    </r>
    <r>
      <rPr>
        <sz val="11"/>
        <color rgb="FF006096"/>
        <rFont val="Roboto Condensed"/>
      </rPr>
      <t>aaa authentication ssh console cisco_tacacs</t>
    </r>
    <r>
      <rPr>
        <sz val="11"/>
        <color rgb="FF006096"/>
        <rFont val="Roboto Condensed"/>
      </rPr>
      <t xml:space="preserve">
</t>
    </r>
    <r>
      <rPr>
        <sz val="11"/>
        <color rgb="FF000000"/>
        <rFont val="Calibri"/>
      </rPr>
      <t xml:space="preserve">
</t>
    </r>
    <r>
      <rPr>
        <sz val="11"/>
        <color rgb="FF000000"/>
        <rFont val="Calibri"/>
      </rPr>
      <t>Here the remote servers group name is cisco_tacacs</t>
    </r>
    <r>
      <rPr>
        <sz val="11"/>
        <color rgb="FF000000"/>
        <rFont val="Calibri"/>
      </rPr>
      <t xml:space="preserve">
</t>
    </r>
    <r>
      <rPr>
        <sz val="11"/>
        <color rgb="FF000000"/>
        <rFont val="Calibri"/>
      </rPr>
      <t>- Step 2: If an output is displayed, the system is compliant. If not, it is a finding.</t>
    </r>
  </si>
  <si>
    <r>
      <rPr>
        <sz val="11"/>
        <color rgb="FF000000"/>
        <rFont val="Calibri"/>
      </rPr>
      <t>The aaa authentication ssh console is disabled by default.</t>
    </r>
  </si>
  <si>
    <t>1.4.3.6</t>
  </si>
  <si>
    <r>
      <rPr>
        <sz val="11"/>
        <rFont val="Calibri"/>
      </rPr>
      <t xml:space="preserve">Ensure </t>
    </r>
    <r>
      <rPr>
        <sz val="11"/>
        <color rgb="FF000000"/>
        <rFont val="Calibri"/>
      </rPr>
      <t>'</t>
    </r>
    <r>
      <rPr>
        <b/>
        <sz val="11"/>
        <color rgb="FF000000"/>
        <rFont val="Calibri"/>
      </rPr>
      <t>aaa authentication telnet console</t>
    </r>
    <r>
      <rPr>
        <sz val="11"/>
        <color rgb="FF000000"/>
        <rFont val="Calibri"/>
      </rPr>
      <t>'</t>
    </r>
    <r>
      <rPr>
        <sz val="11"/>
        <color rgb="FF000000"/>
        <rFont val="Calibri"/>
      </rPr>
      <t xml:space="preserve"> is configured correctly</t>
    </r>
  </si>
  <si>
    <r>
      <rPr>
        <sz val="11"/>
        <color rgb="FF000000"/>
        <rFont val="Calibri"/>
      </rPr>
      <t>Configure the aaa authentication Telnet using the TACACS+ server-group as primary method and the local database as backup method.</t>
    </r>
    <r>
      <rPr>
        <sz val="11"/>
        <color rgb="FF000000"/>
        <rFont val="Calibri"/>
      </rPr>
      <t xml:space="preserve">
</t>
    </r>
    <r>
      <rPr>
        <sz val="11"/>
        <color rgb="FF006096"/>
        <rFont val="Roboto Condensed"/>
      </rPr>
      <t>hostname(config)#aaa authentication telnet console &lt;server-group_name&gt; local</t>
    </r>
    <r>
      <rPr>
        <sz val="11"/>
        <color rgb="FF006096"/>
        <rFont val="Roboto Condensed"/>
      </rPr>
      <t xml:space="preserve">
</t>
    </r>
  </si>
  <si>
    <r>
      <rPr>
        <sz val="11"/>
        <color rgb="FF000000"/>
        <rFont val="Calibri"/>
      </rPr>
      <t>Authenticates users who access the security appliance using Telnet.</t>
    </r>
  </si>
  <si>
    <r>
      <rPr>
        <sz val="11"/>
        <color rgb="FF000000"/>
        <rFont val="Calibri"/>
      </rPr>
      <t>- Step 1: Perform the following to determine if aaa authentication Telnet is configured.</t>
    </r>
    <r>
      <rPr>
        <sz val="11"/>
        <color rgb="FF000000"/>
        <rFont val="Calibri"/>
      </rPr>
      <t xml:space="preserve">
</t>
    </r>
    <r>
      <rPr>
        <sz val="11"/>
        <color rgb="FF006096"/>
        <rFont val="Roboto Condensed"/>
      </rPr>
      <t>hostname#sh run aaa authentication | i telnet.console</t>
    </r>
    <r>
      <rPr>
        <sz val="11"/>
        <color rgb="FF006096"/>
        <rFont val="Roboto Condensed"/>
      </rPr>
      <t xml:space="preserve">
</t>
    </r>
    <r>
      <rPr>
        <sz val="11"/>
        <color rgb="FF000000"/>
        <rFont val="Calibri"/>
      </rPr>
      <t>The output should look like</t>
    </r>
    <r>
      <rPr>
        <sz val="11"/>
        <color rgb="FF000000"/>
        <rFont val="Calibri"/>
      </rPr>
      <t xml:space="preserve">
</t>
    </r>
    <r>
      <rPr>
        <sz val="11"/>
        <color rgb="FF006096"/>
        <rFont val="Roboto Condensed"/>
      </rPr>
      <t xml:space="preserve">aaa authentication telnet console server_group_name </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xml:space="preserve">Asa#sh run aaa authentication | i telnet.console </t>
    </r>
    <r>
      <rPr>
        <sz val="11"/>
        <color rgb="FF006096"/>
        <rFont val="Roboto Condensed"/>
      </rPr>
      <t xml:space="preserve">
</t>
    </r>
    <r>
      <rPr>
        <sz val="11"/>
        <color rgb="FF006096"/>
        <rFont val="Roboto Condensed"/>
      </rPr>
      <t>aaa authentication telnet console cisco_tacacs</t>
    </r>
    <r>
      <rPr>
        <sz val="11"/>
        <color rgb="FF006096"/>
        <rFont val="Roboto Condensed"/>
      </rPr>
      <t xml:space="preserve">
</t>
    </r>
    <r>
      <rPr>
        <sz val="11"/>
        <color rgb="FF000000"/>
        <rFont val="Calibri"/>
      </rPr>
      <t xml:space="preserve">
</t>
    </r>
    <r>
      <rPr>
        <sz val="11"/>
        <color rgb="FF000000"/>
        <rFont val="Calibri"/>
      </rPr>
      <t>Here the remote servers group name is cisco_tacacs</t>
    </r>
    <r>
      <rPr>
        <sz val="11"/>
        <color rgb="FF000000"/>
        <rFont val="Calibri"/>
      </rPr>
      <t xml:space="preserve">
</t>
    </r>
    <r>
      <rPr>
        <sz val="11"/>
        <color rgb="FF000000"/>
        <rFont val="Calibri"/>
      </rPr>
      <t>- Step 2: If an output is displayed, the system is compliant. If not, it is a finding.</t>
    </r>
  </si>
  <si>
    <r>
      <rPr>
        <sz val="11"/>
        <color rgb="FF000000"/>
        <rFont val="Calibri"/>
      </rPr>
      <t>The aaa authentication telnet console is disabled by default.</t>
    </r>
  </si>
  <si>
    <t>AAA Authorization</t>
  </si>
  <si>
    <t>1.4.4.1</t>
  </si>
  <si>
    <r>
      <rPr>
        <sz val="11"/>
        <rFont val="Calibri"/>
      </rPr>
      <t xml:space="preserve">Ensure </t>
    </r>
    <r>
      <rPr>
        <sz val="11"/>
        <color rgb="FF000000"/>
        <rFont val="Calibri"/>
      </rPr>
      <t>'</t>
    </r>
    <r>
      <rPr>
        <b/>
        <sz val="11"/>
        <color rgb="FF000000"/>
        <rFont val="Calibri"/>
      </rPr>
      <t>aaa command authorization</t>
    </r>
    <r>
      <rPr>
        <sz val="11"/>
        <color rgb="FF000000"/>
        <rFont val="Calibri"/>
      </rPr>
      <t>'</t>
    </r>
    <r>
      <rPr>
        <sz val="11"/>
        <color rgb="FF000000"/>
        <rFont val="Calibri"/>
      </rPr>
      <t xml:space="preserve"> is configured correctly</t>
    </r>
  </si>
  <si>
    <r>
      <rPr>
        <sz val="11"/>
        <color rgb="FF000000"/>
        <rFont val="Calibri"/>
      </rPr>
      <t>Run the following to determine the remote the TACACS+/RADIUS servers (server_group_name) as source of authorization and the local database (LOCAL) as fallback method if the remote servers are not available.</t>
    </r>
    <r>
      <rPr>
        <sz val="11"/>
        <color rgb="FF000000"/>
        <rFont val="Calibri"/>
      </rPr>
      <t xml:space="preserve">
</t>
    </r>
    <r>
      <rPr>
        <sz val="11"/>
        <color rgb="FF006096"/>
        <rFont val="Roboto Condensed"/>
      </rPr>
      <t xml:space="preserve">hostname(config)# aaa authorization command &lt;server-group_name&gt; LOCAL   </t>
    </r>
    <r>
      <rPr>
        <sz val="11"/>
        <color rgb="FF006096"/>
        <rFont val="Roboto Condensed"/>
      </rPr>
      <t xml:space="preserve">
</t>
    </r>
    <r>
      <rPr>
        <sz val="11"/>
        <color rgb="FF000000"/>
        <rFont val="Calibri"/>
      </rPr>
      <t xml:space="preserve">
</t>
    </r>
    <r>
      <rPr>
        <sz val="11"/>
        <color rgb="FF000000"/>
        <rFont val="Calibri"/>
      </rPr>
      <t>This implies that locally, each privilege has its sets of commands configured and username associated just in accordance with the privilege and command definition in the remote servers.</t>
    </r>
  </si>
  <si>
    <r>
      <rPr>
        <sz val="11"/>
        <color rgb="FF000000"/>
        <rFont val="Calibri"/>
      </rPr>
      <t>Defines the source of authorization for the commands entered by an administrator/user</t>
    </r>
  </si>
  <si>
    <r>
      <rPr>
        <sz val="11"/>
        <color rgb="FF000000"/>
        <rFont val="Calibri"/>
      </rPr>
      <t>- Step 1: Perform the following to determine if command authorization is enabled</t>
    </r>
    <r>
      <rPr>
        <sz val="11"/>
        <color rgb="FF000000"/>
        <rFont val="Calibri"/>
      </rPr>
      <t xml:space="preserve">
</t>
    </r>
    <r>
      <rPr>
        <sz val="11"/>
        <color rgb="FF006096"/>
        <rFont val="Roboto Condensed"/>
      </rPr>
      <t xml:space="preserve">hostname#sh run aaa authorization | i command  </t>
    </r>
    <r>
      <rPr>
        <sz val="11"/>
        <color rgb="FF006096"/>
        <rFont val="Roboto Condensed"/>
      </rPr>
      <t xml:space="preserve">
</t>
    </r>
    <r>
      <rPr>
        <sz val="11"/>
        <color rgb="FF000000"/>
        <rFont val="Calibri"/>
      </rPr>
      <t xml:space="preserve">
</t>
    </r>
    <r>
      <rPr>
        <sz val="11"/>
        <color rgb="FF000000"/>
        <rFont val="Calibri"/>
      </rPr>
      <t>The output should look like</t>
    </r>
    <r>
      <rPr>
        <sz val="11"/>
        <color rgb="FF000000"/>
        <rFont val="Calibri"/>
      </rPr>
      <t xml:space="preserve">
</t>
    </r>
    <r>
      <rPr>
        <sz val="11"/>
        <color rgb="FF006096"/>
        <rFont val="Roboto Condensed"/>
      </rPr>
      <t xml:space="preserve">aaa authorization command server_group_name </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xml:space="preserve">Asa#sh run aaa authorization | in command </t>
    </r>
    <r>
      <rPr>
        <sz val="11"/>
        <color rgb="FF006096"/>
        <rFont val="Roboto Condensed"/>
      </rPr>
      <t xml:space="preserve">
</t>
    </r>
    <r>
      <rPr>
        <sz val="11"/>
        <color rgb="FF006096"/>
        <rFont val="Roboto Condensed"/>
      </rPr>
      <t>aaa authorization command cisco_tacacs</t>
    </r>
    <r>
      <rPr>
        <sz val="11"/>
        <color rgb="FF006096"/>
        <rFont val="Roboto Condensed"/>
      </rPr>
      <t xml:space="preserve">
</t>
    </r>
    <r>
      <rPr>
        <sz val="11"/>
        <color rgb="FF000000"/>
        <rFont val="Calibri"/>
      </rPr>
      <t xml:space="preserve">
</t>
    </r>
    <r>
      <rPr>
        <sz val="11"/>
        <color rgb="FF000000"/>
        <rFont val="Calibri"/>
      </rPr>
      <t>Here the remote servers group name is cisco_tacacs</t>
    </r>
    <r>
      <rPr>
        <sz val="11"/>
        <color rgb="FF000000"/>
        <rFont val="Calibri"/>
      </rPr>
      <t xml:space="preserve">
</t>
    </r>
    <r>
      <rPr>
        <sz val="11"/>
        <color rgb="FF000000"/>
        <rFont val="Calibri"/>
      </rPr>
      <t>- Step 2: If an output is displayed, the system is compliant. If not, it is a finding.</t>
    </r>
  </si>
  <si>
    <t>1.4.4.2</t>
  </si>
  <si>
    <r>
      <rPr>
        <sz val="11"/>
        <rFont val="Calibri"/>
      </rPr>
      <t xml:space="preserve">Ensure </t>
    </r>
    <r>
      <rPr>
        <sz val="11"/>
        <color rgb="FF000000"/>
        <rFont val="Calibri"/>
      </rPr>
      <t>'</t>
    </r>
    <r>
      <rPr>
        <b/>
        <sz val="11"/>
        <color rgb="FF000000"/>
        <rFont val="Calibri"/>
      </rPr>
      <t>aaa authorization exec</t>
    </r>
    <r>
      <rPr>
        <sz val="11"/>
        <color rgb="FF000000"/>
        <rFont val="Calibri"/>
      </rPr>
      <t>'</t>
    </r>
    <r>
      <rPr>
        <sz val="11"/>
        <color rgb="FF000000"/>
        <rFont val="Calibri"/>
      </rPr>
      <t xml:space="preserve"> is configured correctly</t>
    </r>
  </si>
  <si>
    <r>
      <rPr>
        <sz val="11"/>
        <color rgb="FF000000"/>
        <rFont val="Calibri"/>
      </rPr>
      <t>Run the following to enable the AAA authorization exec</t>
    </r>
    <r>
      <rPr>
        <sz val="11"/>
        <color rgb="FF000000"/>
        <rFont val="Calibri"/>
      </rPr>
      <t xml:space="preserve">
</t>
    </r>
    <r>
      <rPr>
        <sz val="11"/>
        <color rgb="FF006096"/>
        <rFont val="Roboto Condensed"/>
      </rPr>
      <t xml:space="preserve">hostname(config)# aaa authorization exec authentication-server </t>
    </r>
    <r>
      <rPr>
        <sz val="11"/>
        <color rgb="FF006096"/>
        <rFont val="Roboto Condensed"/>
      </rPr>
      <t xml:space="preserve">
</t>
    </r>
  </si>
  <si>
    <r>
      <rPr>
        <sz val="11"/>
        <color rgb="FF000000"/>
        <rFont val="Calibri"/>
      </rPr>
      <t>Limits the access to the privileged EXEC mode</t>
    </r>
  </si>
  <si>
    <r>
      <rPr>
        <sz val="11"/>
        <color rgb="FF000000"/>
        <rFont val="Calibri"/>
      </rPr>
      <t>- Step 1: Run the following to determine whether the AAA authentication exec is enabled.</t>
    </r>
    <r>
      <rPr>
        <sz val="11"/>
        <color rgb="FF000000"/>
        <rFont val="Calibri"/>
      </rPr>
      <t xml:space="preserve">
</t>
    </r>
    <r>
      <rPr>
        <sz val="11"/>
        <color rgb="FF006096"/>
        <rFont val="Roboto Condensed"/>
      </rPr>
      <t xml:space="preserve">hostname# sh run aaa authorization | in exec </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datacenter-asa# sh run aaa authorization | in exec</t>
    </r>
    <r>
      <rPr>
        <sz val="11"/>
        <color rgb="FF006096"/>
        <rFont val="Roboto Condensed"/>
      </rPr>
      <t xml:space="preserve">
</t>
    </r>
    <r>
      <rPr>
        <sz val="11"/>
        <color rgb="FF006096"/>
        <rFont val="Roboto Condensed"/>
      </rPr>
      <t xml:space="preserve">aaa authorization exec authentication-server </t>
    </r>
    <r>
      <rPr>
        <sz val="11"/>
        <color rgb="FF006096"/>
        <rFont val="Roboto Condensed"/>
      </rPr>
      <t xml:space="preserve">
</t>
    </r>
    <r>
      <rPr>
        <sz val="11"/>
        <color rgb="FF000000"/>
        <rFont val="Calibri"/>
      </rPr>
      <t xml:space="preserve">
</t>
    </r>
    <r>
      <rPr>
        <sz val="11"/>
        <color rgb="FF000000"/>
        <rFont val="Calibri"/>
      </rPr>
      <t>- Step 2: If an output is displayed, the system is compliant. If not, it is a finding.</t>
    </r>
  </si>
  <si>
    <r>
      <rPr>
        <sz val="11"/>
        <color rgb="FF000000"/>
        <rFont val="Calibri"/>
      </rPr>
      <t>Not enabled</t>
    </r>
  </si>
  <si>
    <t>AAA Accounting</t>
  </si>
  <si>
    <t>1.4.5.1</t>
  </si>
  <si>
    <r>
      <rPr>
        <sz val="11"/>
        <rFont val="Calibri"/>
      </rPr>
      <t xml:space="preserve">Ensure </t>
    </r>
    <r>
      <rPr>
        <sz val="11"/>
        <color rgb="FF000000"/>
        <rFont val="Calibri"/>
      </rPr>
      <t>'</t>
    </r>
    <r>
      <rPr>
        <b/>
        <sz val="11"/>
        <color rgb="FF000000"/>
        <rFont val="Calibri"/>
      </rPr>
      <t>aaa command accounting</t>
    </r>
    <r>
      <rPr>
        <sz val="11"/>
        <color rgb="FF000000"/>
        <rFont val="Calibri"/>
      </rPr>
      <t>'</t>
    </r>
    <r>
      <rPr>
        <sz val="11"/>
        <color rgb="FF000000"/>
        <rFont val="Calibri"/>
      </rPr>
      <t xml:space="preserve"> is configured correctly</t>
    </r>
  </si>
  <si>
    <r>
      <rPr>
        <sz val="11"/>
        <color rgb="FF000000"/>
        <rFont val="Calibri"/>
      </rPr>
      <t>Run the following in order to record all the commands entered at all the privilege levels and to send them to the AAA servers</t>
    </r>
    <r>
      <rPr>
        <sz val="11"/>
        <color rgb="FF000000"/>
        <rFont val="Calibri"/>
      </rPr>
      <t xml:space="preserve">
</t>
    </r>
    <r>
      <rPr>
        <sz val="11"/>
        <color rgb="FF006096"/>
        <rFont val="Roboto Condensed"/>
      </rPr>
      <t xml:space="preserve"> hostname(config)# aaa accounting command &lt;server-group_name&gt;</t>
    </r>
    <r>
      <rPr>
        <sz val="11"/>
        <color rgb="FF006096"/>
        <rFont val="Roboto Condensed"/>
      </rPr>
      <t xml:space="preserve">
</t>
    </r>
  </si>
  <si>
    <r>
      <rPr>
        <sz val="11"/>
        <color rgb="FF000000"/>
        <rFont val="Calibri"/>
      </rPr>
      <t>Enables accounting of administrative access by specifying that each command, or commands of a specified privilege level or higher, entered by an administrator/user is recorded and sent to the accounting server or servers.</t>
    </r>
  </si>
  <si>
    <r>
      <rPr>
        <sz val="11"/>
        <color rgb="FF000000"/>
        <rFont val="Calibri"/>
      </rPr>
      <t>- Step 1: Perform the following to determine if command accounting is enabled.</t>
    </r>
    <r>
      <rPr>
        <sz val="11"/>
        <color rgb="FF000000"/>
        <rFont val="Calibri"/>
      </rPr>
      <t xml:space="preserve">
</t>
    </r>
    <r>
      <rPr>
        <sz val="11"/>
        <color rgb="FF006096"/>
        <rFont val="Roboto Condensed"/>
      </rPr>
      <t>hostname#sh run aaa accounting | in command</t>
    </r>
    <r>
      <rPr>
        <sz val="11"/>
        <color rgb="FF006096"/>
        <rFont val="Roboto Condensed"/>
      </rPr>
      <t xml:space="preserve">
</t>
    </r>
    <r>
      <rPr>
        <sz val="11"/>
        <color rgb="FF000000"/>
        <rFont val="Calibri"/>
      </rPr>
      <t xml:space="preserve">
</t>
    </r>
    <r>
      <rPr>
        <sz val="11"/>
        <color rgb="FF000000"/>
        <rFont val="Calibri"/>
      </rPr>
      <t>The output should look like</t>
    </r>
    <r>
      <rPr>
        <sz val="11"/>
        <color rgb="FF000000"/>
        <rFont val="Calibri"/>
      </rPr>
      <t xml:space="preserve">
</t>
    </r>
    <r>
      <rPr>
        <sz val="11"/>
        <color rgb="FF006096"/>
        <rFont val="Roboto Condensed"/>
      </rPr>
      <t xml:space="preserve">aaa accounting command server_group_name  </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xml:space="preserve">Asa#sh run aaa accounting | in command </t>
    </r>
    <r>
      <rPr>
        <sz val="11"/>
        <color rgb="FF006096"/>
        <rFont val="Roboto Condensed"/>
      </rPr>
      <t xml:space="preserve">
</t>
    </r>
    <r>
      <rPr>
        <sz val="11"/>
        <color rgb="FF006096"/>
        <rFont val="Roboto Condensed"/>
      </rPr>
      <t>aaa accounting command cisco_tacacs</t>
    </r>
    <r>
      <rPr>
        <sz val="11"/>
        <color rgb="FF006096"/>
        <rFont val="Roboto Condensed"/>
      </rPr>
      <t xml:space="preserve">
</t>
    </r>
    <r>
      <rPr>
        <sz val="11"/>
        <color rgb="FF000000"/>
        <rFont val="Calibri"/>
      </rPr>
      <t xml:space="preserve">
</t>
    </r>
    <r>
      <rPr>
        <sz val="11"/>
        <color rgb="FF000000"/>
        <rFont val="Calibri"/>
      </rPr>
      <t>Here the remote servers group name is cisco_tacacs</t>
    </r>
    <r>
      <rPr>
        <sz val="11"/>
        <color rgb="FF000000"/>
        <rFont val="Calibri"/>
      </rPr>
      <t xml:space="preserve">
</t>
    </r>
    <r>
      <rPr>
        <sz val="11"/>
        <color rgb="FF000000"/>
        <rFont val="Calibri"/>
      </rPr>
      <t>- Step 2: If an output is displayed, the system is compliant. If not, it is a finding</t>
    </r>
  </si>
  <si>
    <r>
      <rPr>
        <sz val="11"/>
        <color rgb="FF000000"/>
        <rFont val="Calibri"/>
      </rPr>
      <t>By default, AAA accounting for administrative access is disabled.</t>
    </r>
  </si>
  <si>
    <t>1.4.5.2</t>
  </si>
  <si>
    <r>
      <rPr>
        <sz val="11"/>
        <rFont val="Calibri"/>
      </rPr>
      <t xml:space="preserve">Ensure </t>
    </r>
    <r>
      <rPr>
        <sz val="11"/>
        <color rgb="FF000000"/>
        <rFont val="Calibri"/>
      </rPr>
      <t>'</t>
    </r>
    <r>
      <rPr>
        <b/>
        <sz val="11"/>
        <color rgb="FF000000"/>
        <rFont val="Calibri"/>
      </rPr>
      <t>aaa accounting for SSH</t>
    </r>
    <r>
      <rPr>
        <sz val="11"/>
        <color rgb="FF000000"/>
        <rFont val="Calibri"/>
      </rPr>
      <t>'</t>
    </r>
    <r>
      <rPr>
        <sz val="11"/>
        <color rgb="FF000000"/>
        <rFont val="Calibri"/>
      </rPr>
      <t xml:space="preserve"> is configured correctly</t>
    </r>
  </si>
  <si>
    <r>
      <rPr>
        <sz val="11"/>
        <color rgb="FF000000"/>
        <rFont val="Calibri"/>
      </rPr>
      <t>Run the following in order to record ssh session start and stop and to send them to the AAA servers</t>
    </r>
    <r>
      <rPr>
        <sz val="11"/>
        <color rgb="FF000000"/>
        <rFont val="Calibri"/>
      </rPr>
      <t xml:space="preserve">
</t>
    </r>
    <r>
      <rPr>
        <sz val="11"/>
        <color rgb="FF006096"/>
        <rFont val="Roboto Condensed"/>
      </rPr>
      <t xml:space="preserve"> hostname(config)#aaa accounting ssh console &lt;server-group_name&gt;</t>
    </r>
    <r>
      <rPr>
        <sz val="11"/>
        <color rgb="FF006096"/>
        <rFont val="Roboto Condensed"/>
      </rPr>
      <t xml:space="preserve">
</t>
    </r>
  </si>
  <si>
    <r>
      <rPr>
        <sz val="11"/>
        <color rgb="FF000000"/>
        <rFont val="Calibri"/>
      </rPr>
      <t>Enables accounting of administrative access by specifying the start and stop of SSH sessions</t>
    </r>
  </si>
  <si>
    <r>
      <rPr>
        <sz val="11"/>
        <color rgb="FF000000"/>
        <rFont val="Calibri"/>
      </rPr>
      <t>- Step 1: Perform the following to determine if ssh accounting is enabled.</t>
    </r>
    <r>
      <rPr>
        <sz val="11"/>
        <color rgb="FF000000"/>
        <rFont val="Calibri"/>
      </rPr>
      <t xml:space="preserve">
</t>
    </r>
    <r>
      <rPr>
        <sz val="11"/>
        <color rgb="FF006096"/>
        <rFont val="Roboto Condensed"/>
      </rPr>
      <t>hostname#sh run aaa accounting | in ssh</t>
    </r>
    <r>
      <rPr>
        <sz val="11"/>
        <color rgb="FF006096"/>
        <rFont val="Roboto Condensed"/>
      </rPr>
      <t xml:space="preserve">
</t>
    </r>
    <r>
      <rPr>
        <sz val="11"/>
        <color rgb="FF000000"/>
        <rFont val="Calibri"/>
      </rPr>
      <t xml:space="preserve">
</t>
    </r>
    <r>
      <rPr>
        <sz val="11"/>
        <color rgb="FF000000"/>
        <rFont val="Calibri"/>
      </rPr>
      <t>The output should look like</t>
    </r>
    <r>
      <rPr>
        <sz val="11"/>
        <color rgb="FF000000"/>
        <rFont val="Calibri"/>
      </rPr>
      <t xml:space="preserve">
</t>
    </r>
    <r>
      <rPr>
        <sz val="11"/>
        <color rgb="FF006096"/>
        <rFont val="Roboto Condensed"/>
      </rPr>
      <t>aaa accounting ssh console server_group_name</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xml:space="preserve">Asa#sh run aaa accounting | in ssh </t>
    </r>
    <r>
      <rPr>
        <sz val="11"/>
        <color rgb="FF006096"/>
        <rFont val="Roboto Condensed"/>
      </rPr>
      <t xml:space="preserve">
</t>
    </r>
    <r>
      <rPr>
        <sz val="11"/>
        <color rgb="FF006096"/>
        <rFont val="Roboto Condensed"/>
      </rPr>
      <t>aaa accounting ssh console cisco_tacacs</t>
    </r>
    <r>
      <rPr>
        <sz val="11"/>
        <color rgb="FF006096"/>
        <rFont val="Roboto Condensed"/>
      </rPr>
      <t xml:space="preserve">
</t>
    </r>
    <r>
      <rPr>
        <sz val="11"/>
        <color rgb="FF000000"/>
        <rFont val="Calibri"/>
      </rPr>
      <t xml:space="preserve">
</t>
    </r>
    <r>
      <rPr>
        <sz val="11"/>
        <color rgb="FF000000"/>
        <rFont val="Calibri"/>
      </rPr>
      <t>Here the remote servers group name is cisco_tacacs</t>
    </r>
    <r>
      <rPr>
        <sz val="11"/>
        <color rgb="FF000000"/>
        <rFont val="Calibri"/>
      </rPr>
      <t xml:space="preserve">
</t>
    </r>
    <r>
      <rPr>
        <sz val="11"/>
        <color rgb="FF000000"/>
        <rFont val="Calibri"/>
      </rPr>
      <t>- Step 2: If an output is displayed, the system is compliant. If not, it is a finding</t>
    </r>
  </si>
  <si>
    <t>1.4.5.3</t>
  </si>
  <si>
    <r>
      <rPr>
        <sz val="11"/>
        <rFont val="Calibri"/>
      </rPr>
      <t xml:space="preserve">Ensure </t>
    </r>
    <r>
      <rPr>
        <sz val="11"/>
        <color rgb="FF000000"/>
        <rFont val="Calibri"/>
      </rPr>
      <t>'</t>
    </r>
    <r>
      <rPr>
        <b/>
        <sz val="11"/>
        <color rgb="FF000000"/>
        <rFont val="Calibri"/>
      </rPr>
      <t>aaa accounting for Serial console</t>
    </r>
    <r>
      <rPr>
        <sz val="11"/>
        <color rgb="FF000000"/>
        <rFont val="Calibri"/>
      </rPr>
      <t>'</t>
    </r>
    <r>
      <rPr>
        <sz val="11"/>
        <color rgb="FF000000"/>
        <rFont val="Calibri"/>
      </rPr>
      <t xml:space="preserve"> is configured correctly</t>
    </r>
  </si>
  <si>
    <r>
      <rPr>
        <sz val="11"/>
        <color rgb="FF000000"/>
        <rFont val="Calibri"/>
      </rPr>
      <t>Run the following in order to record serial console session start and stop and to send them to the AAA servers</t>
    </r>
    <r>
      <rPr>
        <sz val="11"/>
        <color rgb="FF000000"/>
        <rFont val="Calibri"/>
      </rPr>
      <t xml:space="preserve">
</t>
    </r>
    <r>
      <rPr>
        <sz val="11"/>
        <color rgb="FF006096"/>
        <rFont val="Roboto Condensed"/>
      </rPr>
      <t>hostname(config)#aaa accounting serial console &lt;server-group_name&gt;</t>
    </r>
    <r>
      <rPr>
        <sz val="11"/>
        <color rgb="FF006096"/>
        <rFont val="Roboto Condensed"/>
      </rPr>
      <t xml:space="preserve">
</t>
    </r>
  </si>
  <si>
    <r>
      <rPr>
        <sz val="11"/>
        <color rgb="FF000000"/>
        <rFont val="Calibri"/>
      </rPr>
      <t>Enables accounting of administrative access by specifying the start and stop of Serial console sessions</t>
    </r>
  </si>
  <si>
    <r>
      <rPr>
        <sz val="11"/>
        <color rgb="FF000000"/>
        <rFont val="Calibri"/>
      </rPr>
      <t>- Step 1: Perform the following to determine if the serial console accounting is enabled.</t>
    </r>
    <r>
      <rPr>
        <sz val="11"/>
        <color rgb="FF000000"/>
        <rFont val="Calibri"/>
      </rPr>
      <t xml:space="preserve">
</t>
    </r>
    <r>
      <rPr>
        <sz val="11"/>
        <color rgb="FF006096"/>
        <rFont val="Roboto Condensed"/>
      </rPr>
      <t>hostname#sh run aaa accounting | in serial</t>
    </r>
    <r>
      <rPr>
        <sz val="11"/>
        <color rgb="FF006096"/>
        <rFont val="Roboto Condensed"/>
      </rPr>
      <t xml:space="preserve">
</t>
    </r>
    <r>
      <rPr>
        <sz val="11"/>
        <color rgb="FF000000"/>
        <rFont val="Calibri"/>
      </rPr>
      <t xml:space="preserve">
</t>
    </r>
    <r>
      <rPr>
        <sz val="11"/>
        <color rgb="FF000000"/>
        <rFont val="Calibri"/>
      </rPr>
      <t>The output should look like</t>
    </r>
    <r>
      <rPr>
        <sz val="11"/>
        <color rgb="FF000000"/>
        <rFont val="Calibri"/>
      </rPr>
      <t xml:space="preserve">
</t>
    </r>
    <r>
      <rPr>
        <sz val="11"/>
        <color rgb="FF006096"/>
        <rFont val="Roboto Condensed"/>
      </rPr>
      <t>aaa accounting serial console server_group_name</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xml:space="preserve">Asa#sh run aaa accounting | in serial </t>
    </r>
    <r>
      <rPr>
        <sz val="11"/>
        <color rgb="FF006096"/>
        <rFont val="Roboto Condensed"/>
      </rPr>
      <t xml:space="preserve">
</t>
    </r>
    <r>
      <rPr>
        <sz val="11"/>
        <color rgb="FF006096"/>
        <rFont val="Roboto Condensed"/>
      </rPr>
      <t>aaa accounting serial console cisco_tacacs</t>
    </r>
    <r>
      <rPr>
        <sz val="11"/>
        <color rgb="FF006096"/>
        <rFont val="Roboto Condensed"/>
      </rPr>
      <t xml:space="preserve">
</t>
    </r>
    <r>
      <rPr>
        <sz val="11"/>
        <color rgb="FF000000"/>
        <rFont val="Calibri"/>
      </rPr>
      <t xml:space="preserve">
</t>
    </r>
    <r>
      <rPr>
        <sz val="11"/>
        <color rgb="FF000000"/>
        <rFont val="Calibri"/>
      </rPr>
      <t>Here the remote servers group name is cisco_tacacs</t>
    </r>
    <r>
      <rPr>
        <sz val="11"/>
        <color rgb="FF000000"/>
        <rFont val="Calibri"/>
      </rPr>
      <t xml:space="preserve">
</t>
    </r>
    <r>
      <rPr>
        <sz val="11"/>
        <color rgb="FF000000"/>
        <rFont val="Calibri"/>
      </rPr>
      <t>- Step 2: If an output is displayed, the system is compliant. If not, it is a finding</t>
    </r>
  </si>
  <si>
    <t>1.4.5.4</t>
  </si>
  <si>
    <r>
      <rPr>
        <sz val="11"/>
        <rFont val="Calibri"/>
      </rPr>
      <t xml:space="preserve">Ensure </t>
    </r>
    <r>
      <rPr>
        <sz val="11"/>
        <color rgb="FF000000"/>
        <rFont val="Calibri"/>
      </rPr>
      <t>'</t>
    </r>
    <r>
      <rPr>
        <b/>
        <sz val="11"/>
        <color rgb="FF000000"/>
        <rFont val="Calibri"/>
      </rPr>
      <t>aaa accounting for EXEC mode</t>
    </r>
    <r>
      <rPr>
        <sz val="11"/>
        <color rgb="FF000000"/>
        <rFont val="Calibri"/>
      </rPr>
      <t>'</t>
    </r>
    <r>
      <rPr>
        <sz val="11"/>
        <color rgb="FF000000"/>
        <rFont val="Calibri"/>
      </rPr>
      <t xml:space="preserve"> is configured correctly</t>
    </r>
  </si>
  <si>
    <r>
      <rPr>
        <sz val="11"/>
        <color rgb="FF000000"/>
        <rFont val="Calibri"/>
      </rPr>
      <t>Run the following in order to record exec mode session start and stop and to send them to the AAA servers</t>
    </r>
    <r>
      <rPr>
        <sz val="11"/>
        <color rgb="FF000000"/>
        <rFont val="Calibri"/>
      </rPr>
      <t xml:space="preserve">
</t>
    </r>
    <r>
      <rPr>
        <sz val="11"/>
        <color rgb="FF006096"/>
        <rFont val="Roboto Condensed"/>
      </rPr>
      <t xml:space="preserve"> hostname(config)# aaa accounting enable console &lt;server-group_name&gt;</t>
    </r>
    <r>
      <rPr>
        <sz val="11"/>
        <color rgb="FF006096"/>
        <rFont val="Roboto Condensed"/>
      </rPr>
      <t xml:space="preserve">
</t>
    </r>
  </si>
  <si>
    <r>
      <rPr>
        <sz val="11"/>
        <color rgb="FF000000"/>
        <rFont val="Calibri"/>
      </rPr>
      <t>Enables accounting of administrative access by specifying the start and stop of EXEC sessions</t>
    </r>
  </si>
  <si>
    <r>
      <rPr>
        <sz val="11"/>
        <color rgb="FF000000"/>
        <rFont val="Calibri"/>
      </rPr>
      <t>- Step 1: Perform the following to determine if exec mode accounting is enabled.</t>
    </r>
    <r>
      <rPr>
        <sz val="11"/>
        <color rgb="FF000000"/>
        <rFont val="Calibri"/>
      </rPr>
      <t xml:space="preserve">
</t>
    </r>
    <r>
      <rPr>
        <sz val="11"/>
        <color rgb="FF006096"/>
        <rFont val="Roboto Condensed"/>
      </rPr>
      <t>hostname#sh run aaa accounting | in enable</t>
    </r>
    <r>
      <rPr>
        <sz val="11"/>
        <color rgb="FF006096"/>
        <rFont val="Roboto Condensed"/>
      </rPr>
      <t xml:space="preserve">
</t>
    </r>
    <r>
      <rPr>
        <sz val="11"/>
        <color rgb="FF000000"/>
        <rFont val="Calibri"/>
      </rPr>
      <t xml:space="preserve">
</t>
    </r>
    <r>
      <rPr>
        <sz val="11"/>
        <color rgb="FF000000"/>
        <rFont val="Calibri"/>
      </rPr>
      <t>The output should look like</t>
    </r>
    <r>
      <rPr>
        <sz val="11"/>
        <color rgb="FF000000"/>
        <rFont val="Calibri"/>
      </rPr>
      <t xml:space="preserve">
</t>
    </r>
    <r>
      <rPr>
        <sz val="11"/>
        <color rgb="FF006096"/>
        <rFont val="Roboto Condensed"/>
      </rPr>
      <t>aaa accounting command server_group_name</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Asa#sh run aaa accounting | in enable</t>
    </r>
    <r>
      <rPr>
        <sz val="11"/>
        <color rgb="FF006096"/>
        <rFont val="Roboto Condensed"/>
      </rPr>
      <t xml:space="preserve">
</t>
    </r>
    <r>
      <rPr>
        <sz val="11"/>
        <color rgb="FF006096"/>
        <rFont val="Roboto Condensed"/>
      </rPr>
      <t>aaa accounting enable console cisco_tacacs</t>
    </r>
    <r>
      <rPr>
        <sz val="11"/>
        <color rgb="FF006096"/>
        <rFont val="Roboto Condensed"/>
      </rPr>
      <t xml:space="preserve">
</t>
    </r>
    <r>
      <rPr>
        <sz val="11"/>
        <color rgb="FF000000"/>
        <rFont val="Calibri"/>
      </rPr>
      <t xml:space="preserve">
</t>
    </r>
    <r>
      <rPr>
        <sz val="11"/>
        <color rgb="FF000000"/>
        <rFont val="Calibri"/>
      </rPr>
      <t>Here the remote servers group name is cisco_tacacs</t>
    </r>
    <r>
      <rPr>
        <sz val="11"/>
        <color rgb="FF000000"/>
        <rFont val="Calibri"/>
      </rPr>
      <t xml:space="preserve">
</t>
    </r>
    <r>
      <rPr>
        <sz val="11"/>
        <color rgb="FF000000"/>
        <rFont val="Calibri"/>
      </rPr>
      <t>- Step 2: If an output is displayed, the system is compliant. If not, it is a finding</t>
    </r>
  </si>
  <si>
    <t>Banner Rules</t>
  </si>
  <si>
    <t>1.5.1</t>
  </si>
  <si>
    <r>
      <rPr>
        <sz val="11"/>
        <rFont val="Calibri"/>
      </rPr>
      <t xml:space="preserve">Ensure </t>
    </r>
    <r>
      <rPr>
        <sz val="11"/>
        <color rgb="FF000000"/>
        <rFont val="Calibri"/>
      </rPr>
      <t>'</t>
    </r>
    <r>
      <rPr>
        <b/>
        <sz val="11"/>
        <color rgb="FF000000"/>
        <rFont val="Calibri"/>
      </rPr>
      <t>ASDM banner</t>
    </r>
    <r>
      <rPr>
        <sz val="11"/>
        <color rgb="FF000000"/>
        <rFont val="Calibri"/>
      </rPr>
      <t>'</t>
    </r>
    <r>
      <rPr>
        <sz val="11"/>
        <color rgb="FF000000"/>
        <rFont val="Calibri"/>
      </rPr>
      <t xml:space="preserve"> is set</t>
    </r>
  </si>
  <si>
    <r>
      <rPr>
        <sz val="11"/>
        <color rgb="FF000000"/>
        <rFont val="Calibri"/>
      </rPr>
      <t>Run the following command to set the ASDM banner where &lt;line_of_message&gt; is a line of the banner text.</t>
    </r>
    <r>
      <rPr>
        <sz val="11"/>
        <color rgb="FF000000"/>
        <rFont val="Calibri"/>
      </rPr>
      <t xml:space="preserve">
</t>
    </r>
    <r>
      <rPr>
        <sz val="11"/>
        <color rgb="FF006096"/>
        <rFont val="Roboto Condensed"/>
      </rPr>
      <t>hostname(config)#banner asdm &lt;line_of_message&gt;</t>
    </r>
    <r>
      <rPr>
        <sz val="11"/>
        <color rgb="FF006096"/>
        <rFont val="Roboto Condensed"/>
      </rPr>
      <t xml:space="preserve">
</t>
    </r>
    <r>
      <rPr>
        <sz val="11"/>
        <color rgb="FF000000"/>
        <rFont val="Calibri"/>
      </rPr>
      <t xml:space="preserve">
</t>
    </r>
    <r>
      <rPr>
        <sz val="11"/>
        <color rgb="FF000000"/>
        <rFont val="Calibri"/>
      </rPr>
      <t>Repeat the command for each line if the banner text has several lines.</t>
    </r>
  </si>
  <si>
    <r>
      <rPr>
        <sz val="11"/>
        <color rgb="FF000000"/>
        <rFont val="Calibri"/>
      </rPr>
      <t>Sets the banner message for the ASDM access</t>
    </r>
  </si>
  <si>
    <r>
      <rPr>
        <sz val="11"/>
        <color rgb="FF000000"/>
        <rFont val="Calibri"/>
      </rPr>
      <t>- Step 1: Run the following command to determine if the ASDM banner is set:</t>
    </r>
    <r>
      <rPr>
        <sz val="11"/>
        <color rgb="FF000000"/>
        <rFont val="Calibri"/>
      </rPr>
      <t xml:space="preserve">
</t>
    </r>
    <r>
      <rPr>
        <sz val="11"/>
        <color rgb="FF006096"/>
        <rFont val="Roboto Condensed"/>
      </rPr>
      <t>hostname#sh run banner asdm | i banner.asdm</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Asa-fw# sh run banner asdm | in banner.asdm</t>
    </r>
    <r>
      <rPr>
        <sz val="11"/>
        <color rgb="FF006096"/>
        <rFont val="Roboto Condensed"/>
      </rPr>
      <t xml:space="preserve">
</t>
    </r>
    <r>
      <rPr>
        <sz val="11"/>
        <color rgb="FF006096"/>
        <rFont val="Roboto Condensed"/>
      </rPr>
      <t>banner asdm</t>
    </r>
    <r>
      <rPr>
        <sz val="11"/>
        <color rgb="FF006096"/>
        <rFont val="Roboto Condensed"/>
      </rPr>
      <t xml:space="preserve">
</t>
    </r>
    <r>
      <rPr>
        <sz val="11"/>
        <color rgb="FF006096"/>
        <rFont val="Roboto Condensed"/>
      </rPr>
      <t>banner asdm  -----------------"This is the property of CIS"-----------------------</t>
    </r>
    <r>
      <rPr>
        <sz val="11"/>
        <color rgb="FF006096"/>
        <rFont val="Roboto Condensed"/>
      </rPr>
      <t xml:space="preserve">
</t>
    </r>
    <r>
      <rPr>
        <sz val="11"/>
        <color rgb="FF006096"/>
        <rFont val="Roboto Condensed"/>
      </rPr>
      <t>banner asdm  --------Unauthorized users may be subject to prosecution-------------</t>
    </r>
    <r>
      <rPr>
        <sz val="11"/>
        <color rgb="FF006096"/>
        <rFont val="Roboto Condensed"/>
      </rPr>
      <t xml:space="preserve">
</t>
    </r>
    <r>
      <rPr>
        <sz val="11"/>
        <color rgb="FF006096"/>
        <rFont val="Roboto Condensed"/>
      </rPr>
      <t xml:space="preserve">banner asdm </t>
    </r>
    <r>
      <rPr>
        <sz val="11"/>
        <color rgb="FF006096"/>
        <rFont val="Roboto Condensed"/>
      </rPr>
      <t xml:space="preserve">
</t>
    </r>
    <r>
      <rPr>
        <sz val="11"/>
        <color rgb="FF000000"/>
        <rFont val="Calibri"/>
      </rPr>
      <t xml:space="preserve">
</t>
    </r>
    <r>
      <rPr>
        <sz val="11"/>
        <color rgb="FF000000"/>
        <rFont val="Calibri"/>
      </rPr>
      <t>- Step 2: If an output is displayed, the system is compliant. If not, it is a finding.</t>
    </r>
  </si>
  <si>
    <t>1.5.2</t>
  </si>
  <si>
    <r>
      <rPr>
        <sz val="11"/>
        <rFont val="Calibri"/>
      </rPr>
      <t xml:space="preserve">Ensure </t>
    </r>
    <r>
      <rPr>
        <sz val="11"/>
        <color rgb="FF000000"/>
        <rFont val="Calibri"/>
      </rPr>
      <t>'</t>
    </r>
    <r>
      <rPr>
        <b/>
        <sz val="11"/>
        <color rgb="FF000000"/>
        <rFont val="Calibri"/>
      </rPr>
      <t>EXEC banner</t>
    </r>
    <r>
      <rPr>
        <sz val="11"/>
        <color rgb="FF000000"/>
        <rFont val="Calibri"/>
      </rPr>
      <t>'</t>
    </r>
    <r>
      <rPr>
        <sz val="11"/>
        <color rgb="FF000000"/>
        <rFont val="Calibri"/>
      </rPr>
      <t xml:space="preserve"> is set</t>
    </r>
  </si>
  <si>
    <r>
      <rPr>
        <sz val="11"/>
        <color rgb="FF000000"/>
        <rFont val="Calibri"/>
      </rPr>
      <t>Run the following command to set the EXEC banner where &lt;line_of_message&gt; is a line of the banner text.</t>
    </r>
    <r>
      <rPr>
        <sz val="11"/>
        <color rgb="FF000000"/>
        <rFont val="Calibri"/>
      </rPr>
      <t xml:space="preserve">
</t>
    </r>
    <r>
      <rPr>
        <sz val="11"/>
        <color rgb="FF006096"/>
        <rFont val="Roboto Condensed"/>
      </rPr>
      <t>hostname(config)#banner exec &lt;line_of_message&gt;</t>
    </r>
    <r>
      <rPr>
        <sz val="11"/>
        <color rgb="FF006096"/>
        <rFont val="Roboto Condensed"/>
      </rPr>
      <t xml:space="preserve">
</t>
    </r>
    <r>
      <rPr>
        <sz val="11"/>
        <color rgb="FF000000"/>
        <rFont val="Calibri"/>
      </rPr>
      <t xml:space="preserve">
</t>
    </r>
    <r>
      <rPr>
        <sz val="11"/>
        <color rgb="FF000000"/>
        <rFont val="Calibri"/>
      </rPr>
      <t>Repeat the command for each line if the banner text has several lines.</t>
    </r>
  </si>
  <si>
    <r>
      <rPr>
        <sz val="11"/>
        <color rgb="FF000000"/>
        <rFont val="Calibri"/>
      </rPr>
      <t>Sets the banner message for the access to the privileged EXEC mode</t>
    </r>
  </si>
  <si>
    <r>
      <rPr>
        <sz val="11"/>
        <color rgb="FF000000"/>
        <rFont val="Calibri"/>
      </rPr>
      <t>- Step 1: Run the following command to determine if the EXEC banner is set:</t>
    </r>
    <r>
      <rPr>
        <sz val="11"/>
        <color rgb="FF000000"/>
        <rFont val="Calibri"/>
      </rPr>
      <t xml:space="preserve">
</t>
    </r>
    <r>
      <rPr>
        <sz val="11"/>
        <color rgb="FF006096"/>
        <rFont val="Roboto Condensed"/>
      </rPr>
      <t>hostname#sh run banner exec | i banner.exec</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Asa-fw# sh run banner exec | in banner.exec</t>
    </r>
    <r>
      <rPr>
        <sz val="11"/>
        <color rgb="FF006096"/>
        <rFont val="Roboto Condensed"/>
      </rPr>
      <t xml:space="preserve">
</t>
    </r>
    <r>
      <rPr>
        <sz val="11"/>
        <color rgb="FF006096"/>
        <rFont val="Roboto Condensed"/>
      </rPr>
      <t>banner exec</t>
    </r>
    <r>
      <rPr>
        <sz val="11"/>
        <color rgb="FF006096"/>
        <rFont val="Roboto Condensed"/>
      </rPr>
      <t xml:space="preserve">
</t>
    </r>
    <r>
      <rPr>
        <sz val="11"/>
        <color rgb="FF006096"/>
        <rFont val="Roboto Condensed"/>
      </rPr>
      <t>banner exec  -----------------"This is the property of CIS"-----------------------</t>
    </r>
    <r>
      <rPr>
        <sz val="11"/>
        <color rgb="FF006096"/>
        <rFont val="Roboto Condensed"/>
      </rPr>
      <t xml:space="preserve">
</t>
    </r>
    <r>
      <rPr>
        <sz val="11"/>
        <color rgb="FF006096"/>
        <rFont val="Roboto Condensed"/>
      </rPr>
      <t>banner exec  --------Unauthorized users may be subject to prosecution-------------</t>
    </r>
    <r>
      <rPr>
        <sz val="11"/>
        <color rgb="FF006096"/>
        <rFont val="Roboto Condensed"/>
      </rPr>
      <t xml:space="preserve">
</t>
    </r>
    <r>
      <rPr>
        <sz val="11"/>
        <color rgb="FF006096"/>
        <rFont val="Roboto Condensed"/>
      </rPr>
      <t xml:space="preserve">banner exec </t>
    </r>
    <r>
      <rPr>
        <sz val="11"/>
        <color rgb="FF006096"/>
        <rFont val="Roboto Condensed"/>
      </rPr>
      <t xml:space="preserve">
</t>
    </r>
    <r>
      <rPr>
        <sz val="11"/>
        <color rgb="FF000000"/>
        <rFont val="Calibri"/>
      </rPr>
      <t xml:space="preserve">
</t>
    </r>
    <r>
      <rPr>
        <sz val="11"/>
        <color rgb="FF000000"/>
        <rFont val="Calibri"/>
      </rPr>
      <t>- Step 2: If an output is displayed, the system is compliant. If not, it is a finding.</t>
    </r>
  </si>
  <si>
    <t>1.5.3</t>
  </si>
  <si>
    <r>
      <rPr>
        <sz val="11"/>
        <rFont val="Calibri"/>
      </rPr>
      <t xml:space="preserve">Ensure </t>
    </r>
    <r>
      <rPr>
        <sz val="11"/>
        <color rgb="FF000000"/>
        <rFont val="Calibri"/>
      </rPr>
      <t>'</t>
    </r>
    <r>
      <rPr>
        <b/>
        <sz val="11"/>
        <color rgb="FF000000"/>
        <rFont val="Calibri"/>
      </rPr>
      <t>LOGIN banner</t>
    </r>
    <r>
      <rPr>
        <sz val="11"/>
        <color rgb="FF000000"/>
        <rFont val="Calibri"/>
      </rPr>
      <t>'</t>
    </r>
    <r>
      <rPr>
        <sz val="11"/>
        <color rgb="FF000000"/>
        <rFont val="Calibri"/>
      </rPr>
      <t xml:space="preserve"> is set</t>
    </r>
  </si>
  <si>
    <r>
      <rPr>
        <sz val="11"/>
        <color rgb="FF000000"/>
        <rFont val="Calibri"/>
      </rPr>
      <t>Run the following command to set the LOGIN banner where &lt;line_of_message&gt; is a line of the banner text.</t>
    </r>
    <r>
      <rPr>
        <sz val="11"/>
        <color rgb="FF000000"/>
        <rFont val="Calibri"/>
      </rPr>
      <t xml:space="preserve">
</t>
    </r>
    <r>
      <rPr>
        <sz val="11"/>
        <color rgb="FF006096"/>
        <rFont val="Roboto Condensed"/>
      </rPr>
      <t>hostname(config)#banner login &lt;line_of_message&gt;</t>
    </r>
    <r>
      <rPr>
        <sz val="11"/>
        <color rgb="FF006096"/>
        <rFont val="Roboto Condensed"/>
      </rPr>
      <t xml:space="preserve">
</t>
    </r>
    <r>
      <rPr>
        <sz val="11"/>
        <color rgb="FF000000"/>
        <rFont val="Calibri"/>
      </rPr>
      <t xml:space="preserve">
</t>
    </r>
    <r>
      <rPr>
        <sz val="11"/>
        <color rgb="FF000000"/>
        <rFont val="Calibri"/>
      </rPr>
      <t>Repeat the command for each line if the banner text has several lines.</t>
    </r>
  </si>
  <si>
    <r>
      <rPr>
        <sz val="11"/>
        <color rgb="FF000000"/>
        <rFont val="Calibri"/>
      </rPr>
      <t>Sets the LOGIN banner for access to the Command Line Interface (CLI)</t>
    </r>
  </si>
  <si>
    <r>
      <rPr>
        <sz val="11"/>
        <color rgb="FF000000"/>
        <rFont val="Calibri"/>
      </rPr>
      <t>- Step 1: Run the following command to determine if the LOGIN banner is set:</t>
    </r>
    <r>
      <rPr>
        <sz val="11"/>
        <color rgb="FF000000"/>
        <rFont val="Calibri"/>
      </rPr>
      <t xml:space="preserve">
</t>
    </r>
    <r>
      <rPr>
        <sz val="11"/>
        <color rgb="FF006096"/>
        <rFont val="Roboto Condensed"/>
      </rPr>
      <t>hostname#sh run banner login | i banner.login</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Asa-fw# sh run banner login | in banner.login</t>
    </r>
    <r>
      <rPr>
        <sz val="11"/>
        <color rgb="FF006096"/>
        <rFont val="Roboto Condensed"/>
      </rPr>
      <t xml:space="preserve">
</t>
    </r>
    <r>
      <rPr>
        <sz val="11"/>
        <color rgb="FF006096"/>
        <rFont val="Roboto Condensed"/>
      </rPr>
      <t>banner login</t>
    </r>
    <r>
      <rPr>
        <sz val="11"/>
        <color rgb="FF006096"/>
        <rFont val="Roboto Condensed"/>
      </rPr>
      <t xml:space="preserve">
</t>
    </r>
    <r>
      <rPr>
        <sz val="11"/>
        <color rgb="FF006096"/>
        <rFont val="Roboto Condensed"/>
      </rPr>
      <t>banner login  -----------------"This is the property of CIS"-----------------------</t>
    </r>
    <r>
      <rPr>
        <sz val="11"/>
        <color rgb="FF006096"/>
        <rFont val="Roboto Condensed"/>
      </rPr>
      <t xml:space="preserve">
</t>
    </r>
    <r>
      <rPr>
        <sz val="11"/>
        <color rgb="FF006096"/>
        <rFont val="Roboto Condensed"/>
      </rPr>
      <t>banner login  --------Unauthorized users may be subject to prosecution-------------</t>
    </r>
    <r>
      <rPr>
        <sz val="11"/>
        <color rgb="FF006096"/>
        <rFont val="Roboto Condensed"/>
      </rPr>
      <t xml:space="preserve">
</t>
    </r>
    <r>
      <rPr>
        <sz val="11"/>
        <color rgb="FF006096"/>
        <rFont val="Roboto Condensed"/>
      </rPr>
      <t xml:space="preserve">banner login </t>
    </r>
    <r>
      <rPr>
        <sz val="11"/>
        <color rgb="FF006096"/>
        <rFont val="Roboto Condensed"/>
      </rPr>
      <t xml:space="preserve">
</t>
    </r>
    <r>
      <rPr>
        <sz val="11"/>
        <color rgb="FF000000"/>
        <rFont val="Calibri"/>
      </rPr>
      <t xml:space="preserve">
</t>
    </r>
    <r>
      <rPr>
        <sz val="11"/>
        <color rgb="FF000000"/>
        <rFont val="Calibri"/>
      </rPr>
      <t>- Step 2: If an output is displayed, the system is compliant. If not, it is a finding.</t>
    </r>
  </si>
  <si>
    <t>1.5.4</t>
  </si>
  <si>
    <r>
      <rPr>
        <sz val="11"/>
        <rFont val="Calibri"/>
      </rPr>
      <t xml:space="preserve">Ensure </t>
    </r>
    <r>
      <rPr>
        <sz val="11"/>
        <color rgb="FF000000"/>
        <rFont val="Calibri"/>
      </rPr>
      <t>'</t>
    </r>
    <r>
      <rPr>
        <b/>
        <sz val="11"/>
        <color rgb="FF000000"/>
        <rFont val="Calibri"/>
      </rPr>
      <t>MOTD banner</t>
    </r>
    <r>
      <rPr>
        <sz val="11"/>
        <color rgb="FF000000"/>
        <rFont val="Calibri"/>
      </rPr>
      <t>'</t>
    </r>
    <r>
      <rPr>
        <sz val="11"/>
        <color rgb="FF000000"/>
        <rFont val="Calibri"/>
      </rPr>
      <t xml:space="preserve"> is set</t>
    </r>
  </si>
  <si>
    <r>
      <rPr>
        <sz val="11"/>
        <color rgb="FF000000"/>
        <rFont val="Calibri"/>
      </rPr>
      <t>Run the following command to set the MOTD banner where &lt;line_of_message&gt; is a line of the banner text.</t>
    </r>
    <r>
      <rPr>
        <sz val="11"/>
        <color rgb="FF000000"/>
        <rFont val="Calibri"/>
      </rPr>
      <t xml:space="preserve">
</t>
    </r>
    <r>
      <rPr>
        <sz val="11"/>
        <color rgb="FF006096"/>
        <rFont val="Roboto Condensed"/>
      </rPr>
      <t>hostname(config)#banner motd &lt;line_of_message&gt;</t>
    </r>
    <r>
      <rPr>
        <sz val="11"/>
        <color rgb="FF006096"/>
        <rFont val="Roboto Condensed"/>
      </rPr>
      <t xml:space="preserve">
</t>
    </r>
    <r>
      <rPr>
        <sz val="11"/>
        <color rgb="FF000000"/>
        <rFont val="Calibri"/>
      </rPr>
      <t xml:space="preserve">
</t>
    </r>
    <r>
      <rPr>
        <sz val="11"/>
        <color rgb="FF000000"/>
        <rFont val="Calibri"/>
      </rPr>
      <t>Repeat the command for each line if the banner text has several lines.</t>
    </r>
  </si>
  <si>
    <r>
      <rPr>
        <sz val="11"/>
        <color rgb="FF000000"/>
        <rFont val="Calibri"/>
      </rPr>
      <t>Sets the message-of-the-day (MOTD) banner for first access to the Command Line Interface (CLI).</t>
    </r>
  </si>
  <si>
    <r>
      <rPr>
        <sz val="11"/>
        <color rgb="FF000000"/>
        <rFont val="Calibri"/>
      </rPr>
      <t>- Step 1: Run the following command to determine if the MOTD banner is set:</t>
    </r>
    <r>
      <rPr>
        <sz val="11"/>
        <color rgb="FF000000"/>
        <rFont val="Calibri"/>
      </rPr>
      <t xml:space="preserve">
</t>
    </r>
    <r>
      <rPr>
        <sz val="11"/>
        <color rgb="FF006096"/>
        <rFont val="Roboto Condensed"/>
      </rPr>
      <t>hostname#sh run banner motd | i banner.motd</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Asa-fw# sh run banner motd | in banner.motd</t>
    </r>
    <r>
      <rPr>
        <sz val="11"/>
        <color rgb="FF006096"/>
        <rFont val="Roboto Condensed"/>
      </rPr>
      <t xml:space="preserve">
</t>
    </r>
    <r>
      <rPr>
        <sz val="11"/>
        <color rgb="FF006096"/>
        <rFont val="Roboto Condensed"/>
      </rPr>
      <t>banner motd</t>
    </r>
    <r>
      <rPr>
        <sz val="11"/>
        <color rgb="FF006096"/>
        <rFont val="Roboto Condensed"/>
      </rPr>
      <t xml:space="preserve">
</t>
    </r>
    <r>
      <rPr>
        <sz val="11"/>
        <color rgb="FF006096"/>
        <rFont val="Roboto Condensed"/>
      </rPr>
      <t>banner motd  -----------------"This is the property of CIS"-----------------------</t>
    </r>
    <r>
      <rPr>
        <sz val="11"/>
        <color rgb="FF006096"/>
        <rFont val="Roboto Condensed"/>
      </rPr>
      <t xml:space="preserve">
</t>
    </r>
    <r>
      <rPr>
        <sz val="11"/>
        <color rgb="FF006096"/>
        <rFont val="Roboto Condensed"/>
      </rPr>
      <t>banner motd  --------Unauthorized users may be subject to prosecution-------------</t>
    </r>
    <r>
      <rPr>
        <sz val="11"/>
        <color rgb="FF006096"/>
        <rFont val="Roboto Condensed"/>
      </rPr>
      <t xml:space="preserve">
</t>
    </r>
    <r>
      <rPr>
        <sz val="11"/>
        <color rgb="FF006096"/>
        <rFont val="Roboto Condensed"/>
      </rPr>
      <t xml:space="preserve">banner motd </t>
    </r>
    <r>
      <rPr>
        <sz val="11"/>
        <color rgb="FF006096"/>
        <rFont val="Roboto Condensed"/>
      </rPr>
      <t xml:space="preserve">
</t>
    </r>
    <r>
      <rPr>
        <sz val="11"/>
        <color rgb="FF000000"/>
        <rFont val="Calibri"/>
      </rPr>
      <t xml:space="preserve">
</t>
    </r>
    <r>
      <rPr>
        <sz val="11"/>
        <color rgb="FF000000"/>
        <rFont val="Calibri"/>
      </rPr>
      <t>- Step 2: If an output is displayed, the system is compliant. If not, it is a finding.</t>
    </r>
  </si>
  <si>
    <t>SSH rules</t>
  </si>
  <si>
    <t>1.6.1</t>
  </si>
  <si>
    <r>
      <rPr>
        <sz val="11"/>
        <rFont val="Calibri"/>
      </rPr>
      <t xml:space="preserve">Ensure </t>
    </r>
    <r>
      <rPr>
        <sz val="11"/>
        <color rgb="FF000000"/>
        <rFont val="Calibri"/>
      </rPr>
      <t>'</t>
    </r>
    <r>
      <rPr>
        <b/>
        <sz val="11"/>
        <color rgb="FF000000"/>
        <rFont val="Calibri"/>
      </rPr>
      <t>SSH source restriction</t>
    </r>
    <r>
      <rPr>
        <sz val="11"/>
        <color rgb="FF000000"/>
        <rFont val="Calibri"/>
      </rPr>
      <t>'</t>
    </r>
    <r>
      <rPr>
        <sz val="11"/>
        <color rgb="FF000000"/>
        <rFont val="Calibri"/>
      </rPr>
      <t xml:space="preserve"> is set to an authorized IP address</t>
    </r>
  </si>
  <si>
    <r>
      <rPr>
        <sz val="11"/>
        <color rgb="FF000000"/>
        <rFont val="Calibri"/>
      </rPr>
      <t>Run the following to enable SSH access source restriction</t>
    </r>
    <r>
      <rPr>
        <sz val="11"/>
        <color rgb="FF000000"/>
        <rFont val="Calibri"/>
      </rPr>
      <t xml:space="preserve">
</t>
    </r>
    <r>
      <rPr>
        <sz val="11"/>
        <color rgb="FF006096"/>
        <rFont val="Roboto Condensed"/>
      </rPr>
      <t xml:space="preserve">hostname(config)#ssh &lt;source_ip&gt; &lt;source_netmask&gt; &lt;interface_name&gt; </t>
    </r>
    <r>
      <rPr>
        <sz val="11"/>
        <color rgb="FF006096"/>
        <rFont val="Roboto Condensed"/>
      </rPr>
      <t xml:space="preserve">
</t>
    </r>
  </si>
  <si>
    <r>
      <rPr>
        <sz val="11"/>
        <color rgb="FF000000"/>
        <rFont val="Calibri"/>
      </rPr>
      <t>Determines the client IP addresses that are allowed to connect to the security appliance through SSH</t>
    </r>
  </si>
  <si>
    <r>
      <rPr>
        <sz val="11"/>
        <color rgb="FF000000"/>
        <rFont val="Calibri"/>
      </rPr>
      <t>- Step 1: Run the following to verify if ssh access source restriction is enabled:</t>
    </r>
    <r>
      <rPr>
        <sz val="11"/>
        <color rgb="FF000000"/>
        <rFont val="Calibri"/>
      </rPr>
      <t xml:space="preserve">
</t>
    </r>
    <r>
      <rPr>
        <sz val="11"/>
        <color rgb="FF006096"/>
        <rFont val="Roboto Condensed"/>
      </rPr>
      <t xml:space="preserve">hostname# sh run ssh | i ssh_[0-9]|[0-9]|[0-9] </t>
    </r>
    <r>
      <rPr>
        <sz val="11"/>
        <color rgb="FF006096"/>
        <rFont val="Roboto Condensed"/>
      </rPr>
      <t xml:space="preserve">
</t>
    </r>
    <r>
      <rPr>
        <sz val="11"/>
        <color rgb="FF000000"/>
        <rFont val="Calibri"/>
      </rPr>
      <t xml:space="preserve">
</t>
    </r>
    <r>
      <rPr>
        <sz val="11"/>
        <color rgb="FF000000"/>
        <rFont val="Calibri"/>
      </rPr>
      <t>The output should look like</t>
    </r>
    <r>
      <rPr>
        <sz val="11"/>
        <color rgb="FF000000"/>
        <rFont val="Calibri"/>
      </rPr>
      <t xml:space="preserve">
</t>
    </r>
    <r>
      <rPr>
        <sz val="11"/>
        <color rgb="FF006096"/>
        <rFont val="Roboto Condensed"/>
      </rPr>
      <t xml:space="preserve">ssh source_ip source_netmask interface_name </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xml:space="preserve">Asa#sh run ssh | i ssh_[0-9]|[0-9]|[0-9] </t>
    </r>
    <r>
      <rPr>
        <sz val="11"/>
        <color rgb="FF006096"/>
        <rFont val="Roboto Condensed"/>
      </rPr>
      <t xml:space="preserve">
</t>
    </r>
    <r>
      <rPr>
        <sz val="11"/>
        <color rgb="FF006096"/>
        <rFont val="Roboto Condensed"/>
      </rPr>
      <t>ssh 192.168.0.0 255.255.255.0 mgmt</t>
    </r>
    <r>
      <rPr>
        <sz val="11"/>
        <color rgb="FF006096"/>
        <rFont val="Roboto Condensed"/>
      </rPr>
      <t xml:space="preserve">
</t>
    </r>
    <r>
      <rPr>
        <sz val="11"/>
        <color rgb="FF000000"/>
        <rFont val="Calibri"/>
      </rPr>
      <t xml:space="preserve">
</t>
    </r>
    <r>
      <rPr>
        <sz val="11"/>
        <color rgb="FF000000"/>
        <rFont val="Calibri"/>
      </rPr>
      <t>Here the source_ip value is 192.168.0.0, the source_netmask 255.255.255.0 and the interface_name is mgmt</t>
    </r>
    <r>
      <rPr>
        <sz val="11"/>
        <color rgb="FF000000"/>
        <rFont val="Calibri"/>
      </rPr>
      <t xml:space="preserve">
</t>
    </r>
    <r>
      <rPr>
        <sz val="11"/>
        <color rgb="FF000000"/>
        <rFont val="Calibri"/>
      </rPr>
      <t>- Step 2: If an output is displayed, the system is compliant. If not, it is a finding.</t>
    </r>
  </si>
  <si>
    <t>1.6.2</t>
  </si>
  <si>
    <r>
      <rPr>
        <sz val="11"/>
        <rFont val="Calibri"/>
      </rPr>
      <t xml:space="preserve">Ensure </t>
    </r>
    <r>
      <rPr>
        <sz val="11"/>
        <color rgb="FF000000"/>
        <rFont val="Calibri"/>
      </rPr>
      <t>'</t>
    </r>
    <r>
      <rPr>
        <b/>
        <sz val="11"/>
        <color rgb="FF000000"/>
        <rFont val="Calibri"/>
      </rPr>
      <t>SSH version 2</t>
    </r>
    <r>
      <rPr>
        <sz val="11"/>
        <color rgb="FF000000"/>
        <rFont val="Calibri"/>
      </rPr>
      <t>'</t>
    </r>
    <r>
      <rPr>
        <sz val="11"/>
        <color rgb="FF000000"/>
        <rFont val="Calibri"/>
      </rPr>
      <t xml:space="preserve"> is enabled</t>
    </r>
  </si>
  <si>
    <r>
      <rPr>
        <sz val="11"/>
        <color rgb="FF000000"/>
        <rFont val="Calibri"/>
      </rPr>
      <t>Run the following to enable SSH version 2</t>
    </r>
    <r>
      <rPr>
        <sz val="11"/>
        <color rgb="FF000000"/>
        <rFont val="Calibri"/>
      </rPr>
      <t xml:space="preserve">
</t>
    </r>
    <r>
      <rPr>
        <sz val="11"/>
        <color rgb="FF006096"/>
        <rFont val="Roboto Condensed"/>
      </rPr>
      <t>hostname(config)# ssh version 2</t>
    </r>
    <r>
      <rPr>
        <sz val="11"/>
        <color rgb="FF006096"/>
        <rFont val="Roboto Condensed"/>
      </rPr>
      <t xml:space="preserve">
</t>
    </r>
  </si>
  <si>
    <r>
      <rPr>
        <sz val="11"/>
        <color rgb="FF000000"/>
        <rFont val="Calibri"/>
      </rPr>
      <t>Sets the SSH version to 2</t>
    </r>
  </si>
  <si>
    <r>
      <rPr>
        <sz val="11"/>
        <color rgb="FF000000"/>
        <rFont val="Calibri"/>
      </rPr>
      <t>- Step 1: Run the following to determine whether SSH version 2 is enabled:</t>
    </r>
    <r>
      <rPr>
        <sz val="11"/>
        <color rgb="FF000000"/>
        <rFont val="Calibri"/>
      </rPr>
      <t xml:space="preserve">
</t>
    </r>
    <r>
      <rPr>
        <sz val="11"/>
        <color rgb="FF006096"/>
        <rFont val="Roboto Condensed"/>
      </rPr>
      <t>hostname#sh run ssh version | in 2</t>
    </r>
    <r>
      <rPr>
        <sz val="11"/>
        <color rgb="FF006096"/>
        <rFont val="Roboto Condensed"/>
      </rPr>
      <t xml:space="preserve">
</t>
    </r>
    <r>
      <rPr>
        <sz val="11"/>
        <color rgb="FF000000"/>
        <rFont val="Calibri"/>
      </rPr>
      <t xml:space="preserve">
</t>
    </r>
    <r>
      <rPr>
        <sz val="11"/>
        <color rgb="FF000000"/>
        <rFont val="Calibri"/>
      </rPr>
      <t>The output should be:</t>
    </r>
    <r>
      <rPr>
        <sz val="11"/>
        <color rgb="FF000000"/>
        <rFont val="Calibri"/>
      </rPr>
      <t xml:space="preserve">
</t>
    </r>
    <r>
      <rPr>
        <sz val="11"/>
        <color rgb="FF006096"/>
        <rFont val="Roboto Condensed"/>
      </rPr>
      <t xml:space="preserve"> ssh version 2 </t>
    </r>
    <r>
      <rPr>
        <sz val="11"/>
        <color rgb="FF006096"/>
        <rFont val="Roboto Condensed"/>
      </rPr>
      <t xml:space="preserve">
</t>
    </r>
    <r>
      <rPr>
        <sz val="11"/>
        <color rgb="FF000000"/>
        <rFont val="Calibri"/>
      </rPr>
      <t xml:space="preserve">
</t>
    </r>
    <r>
      <rPr>
        <sz val="11"/>
        <color rgb="FF000000"/>
        <rFont val="Calibri"/>
      </rPr>
      <t>- Step 2: If this output is displayed, the system is compliant. If not, there is a finding.</t>
    </r>
  </si>
  <si>
    <r>
      <rPr>
        <sz val="11"/>
        <color rgb="FF000000"/>
        <rFont val="Calibri"/>
      </rPr>
      <t>By default, the security appliance allows both SSH Version 1 and Version 2</t>
    </r>
  </si>
  <si>
    <t>1.6.3</t>
  </si>
  <si>
    <r>
      <rPr>
        <sz val="11"/>
        <rFont val="Calibri"/>
      </rPr>
      <t xml:space="preserve">Ensure </t>
    </r>
    <r>
      <rPr>
        <sz val="11"/>
        <color rgb="FF000000"/>
        <rFont val="Calibri"/>
      </rPr>
      <t>'</t>
    </r>
    <r>
      <rPr>
        <b/>
        <sz val="11"/>
        <color rgb="FF000000"/>
        <rFont val="Calibri"/>
      </rPr>
      <t>RSA key pair</t>
    </r>
    <r>
      <rPr>
        <sz val="11"/>
        <color rgb="FF000000"/>
        <rFont val="Calibri"/>
      </rPr>
      <t>'</t>
    </r>
    <r>
      <rPr>
        <sz val="11"/>
        <color rgb="FF000000"/>
        <rFont val="Calibri"/>
      </rPr>
      <t xml:space="preserve"> is greater than or equal to 2048 bits</t>
    </r>
  </si>
  <si>
    <r>
      <rPr>
        <sz val="11"/>
        <color rgb="FF000000"/>
        <rFont val="Calibri"/>
      </rPr>
      <t>- Step 1: Acquire the enterprise standard RSA key size greater or equal than 2048 bits</t>
    </r>
    <r>
      <rPr>
        <sz val="11"/>
        <color rgb="FF000000"/>
        <rFont val="Calibri"/>
      </rPr>
      <t xml:space="preserve">
</t>
    </r>
    <r>
      <rPr>
        <sz val="11"/>
        <color rgb="FF000000"/>
        <rFont val="Calibri"/>
      </rPr>
      <t>- Step 2: If the audit procedure revealed existing non-compliant key pairs, run the following to remove them:</t>
    </r>
    <r>
      <rPr>
        <sz val="11"/>
        <color rgb="FF000000"/>
        <rFont val="Calibri"/>
      </rPr>
      <t xml:space="preserve">
</t>
    </r>
    <r>
      <rPr>
        <sz val="11"/>
        <color rgb="FF006096"/>
        <rFont val="Roboto Condensed"/>
      </rPr>
      <t>hostname(config)#crypto key zeroize rsa</t>
    </r>
    <r>
      <rPr>
        <sz val="11"/>
        <color rgb="FF006096"/>
        <rFont val="Roboto Condensed"/>
      </rPr>
      <t xml:space="preserve">
</t>
    </r>
    <r>
      <rPr>
        <sz val="11"/>
        <color rgb="FF000000"/>
        <rFont val="Calibri"/>
      </rPr>
      <t xml:space="preserve">
</t>
    </r>
    <r>
      <rPr>
        <sz val="11"/>
        <color rgb="FF000000"/>
        <rFont val="Calibri"/>
      </rPr>
      <t>- Step 3: Run the following to generate compliant RSA key pair:</t>
    </r>
    <r>
      <rPr>
        <sz val="11"/>
        <color rgb="FF000000"/>
        <rFont val="Calibri"/>
      </rPr>
      <t xml:space="preserve">
</t>
    </r>
    <r>
      <rPr>
        <sz val="11"/>
        <color rgb="FF006096"/>
        <rFont val="Roboto Condensed"/>
      </rPr>
      <t>hostname(config)# crypto key generate rsa modulus &lt;enterprise_RSA_key_size&gt;</t>
    </r>
    <r>
      <rPr>
        <sz val="11"/>
        <color rgb="FF006096"/>
        <rFont val="Roboto Condensed"/>
      </rPr>
      <t xml:space="preserve">
</t>
    </r>
    <r>
      <rPr>
        <sz val="11"/>
        <color rgb="FF000000"/>
        <rFont val="Calibri"/>
      </rPr>
      <t xml:space="preserve">
</t>
    </r>
    <r>
      <rPr>
        <sz val="11"/>
        <color rgb="FF000000"/>
        <rFont val="Calibri"/>
      </rPr>
      <t>- Step 4: Run the following to save the RSA keys to persistent Flash memory</t>
    </r>
    <r>
      <rPr>
        <sz val="11"/>
        <color rgb="FF000000"/>
        <rFont val="Calibri"/>
      </rPr>
      <t xml:space="preserve">
</t>
    </r>
    <r>
      <rPr>
        <sz val="11"/>
        <color rgb="FF006096"/>
        <rFont val="Roboto Condensed"/>
      </rPr>
      <t>hostname(config)#write memory</t>
    </r>
    <r>
      <rPr>
        <sz val="11"/>
        <color rgb="FF006096"/>
        <rFont val="Roboto Condensed"/>
      </rPr>
      <t xml:space="preserve">
</t>
    </r>
  </si>
  <si>
    <r>
      <rPr>
        <sz val="11"/>
        <color rgb="FF000000"/>
        <rFont val="Calibri"/>
      </rPr>
      <t>Generates an RSA key pair used by SSH protocol of at least 2048 bits</t>
    </r>
  </si>
  <si>
    <r>
      <rPr>
        <sz val="11"/>
        <color rgb="FF000000"/>
        <rFont val="Calibri"/>
      </rPr>
      <t>- Step 1: Run the following to determine whether the RSA key modulus size is equal or greater than 2048 bits.</t>
    </r>
    <r>
      <rPr>
        <sz val="11"/>
        <color rgb="FF000000"/>
        <rFont val="Calibri"/>
      </rPr>
      <t xml:space="preserve">
</t>
    </r>
    <r>
      <rPr>
        <sz val="11"/>
        <color rgb="FF006096"/>
        <rFont val="Roboto Condensed"/>
      </rPr>
      <t>hostname#sh crypto key mypubkey rsa | i _Modulus_Size_.bits.._[2-9][0-9][0-9][0-9]</t>
    </r>
    <r>
      <rPr>
        <sz val="11"/>
        <color rgb="FF006096"/>
        <rFont val="Roboto Condensed"/>
      </rPr>
      <t xml:space="preserve">
</t>
    </r>
    <r>
      <rPr>
        <sz val="11"/>
        <color rgb="FF000000"/>
        <rFont val="Calibri"/>
      </rPr>
      <t xml:space="preserve">
</t>
    </r>
    <r>
      <rPr>
        <sz val="11"/>
        <color rgb="FF000000"/>
        <rFont val="Calibri"/>
      </rPr>
      <t>Ths is an example of output where the key pair modulus size is 2048 bits:</t>
    </r>
    <r>
      <rPr>
        <sz val="11"/>
        <color rgb="FF000000"/>
        <rFont val="Calibri"/>
      </rPr>
      <t xml:space="preserve">
</t>
    </r>
    <r>
      <rPr>
        <sz val="11"/>
        <color rgb="FF006096"/>
        <rFont val="Roboto Condensed"/>
      </rPr>
      <t>Asa# sh crypto key mypubkey rsa | i _Modulus_Size_.bits.._[2-9][0-9][0-9][0-9]</t>
    </r>
    <r>
      <rPr>
        <sz val="11"/>
        <color rgb="FF006096"/>
        <rFont val="Roboto Condensed"/>
      </rPr>
      <t xml:space="preserve">
</t>
    </r>
    <r>
      <rPr>
        <sz val="11"/>
        <color rgb="FF006096"/>
        <rFont val="Roboto Condensed"/>
      </rPr>
      <t xml:space="preserve"> Modulus Size (bits): 2048 </t>
    </r>
    <r>
      <rPr>
        <sz val="11"/>
        <color rgb="FF006096"/>
        <rFont val="Roboto Condensed"/>
      </rPr>
      <t xml:space="preserve">
</t>
    </r>
    <r>
      <rPr>
        <sz val="11"/>
        <color rgb="FF000000"/>
        <rFont val="Calibri"/>
      </rPr>
      <t xml:space="preserve">
</t>
    </r>
    <r>
      <rPr>
        <sz val="11"/>
        <color rgb="FF000000"/>
        <rFont val="Calibri"/>
      </rPr>
      <t>-  Step 2: If this output is not displayed, either there is no key configured, either the available modulus size is less than 2048 bits. The system is not compliant. If is a finding.</t>
    </r>
    <r>
      <rPr>
        <sz val="11"/>
        <color rgb="FF000000"/>
        <rFont val="Calibri"/>
      </rPr>
      <t xml:space="preserve">
</t>
    </r>
    <r>
      <rPr>
        <sz val="11"/>
        <color rgb="FF000000"/>
        <rFont val="Calibri"/>
      </rPr>
      <t>-  Step 3: Run the following to check if there is already an existing RSA key pair:</t>
    </r>
    <r>
      <rPr>
        <sz val="11"/>
        <color rgb="FF000000"/>
        <rFont val="Calibri"/>
      </rPr>
      <t xml:space="preserve">
</t>
    </r>
    <r>
      <rPr>
        <sz val="11"/>
        <color rgb="FF006096"/>
        <rFont val="Roboto Condensed"/>
      </rPr>
      <t xml:space="preserve">hostname# sh crypto key mypubkey rsa | i ^Key|^_Usage|^_Modulus </t>
    </r>
    <r>
      <rPr>
        <sz val="11"/>
        <color rgb="FF006096"/>
        <rFont val="Roboto Condensed"/>
      </rPr>
      <t xml:space="preserve">
</t>
    </r>
    <r>
      <rPr>
        <sz val="11"/>
        <color rgb="FF000000"/>
        <rFont val="Calibri"/>
      </rPr>
      <t xml:space="preserve">
</t>
    </r>
    <r>
      <rPr>
        <sz val="11"/>
        <color rgb="FF000000"/>
        <rFont val="Calibri"/>
      </rPr>
      <t>The example below shows that there are already created RSA key pairs but they are not compliant, since one is 1024 bits and the other 768 bits.</t>
    </r>
    <r>
      <rPr>
        <sz val="11"/>
        <color rgb="FF000000"/>
        <rFont val="Calibri"/>
      </rPr>
      <t xml:space="preserve">
</t>
    </r>
    <r>
      <rPr>
        <sz val="11"/>
        <color rgb="FF006096"/>
        <rFont val="Roboto Condensed"/>
      </rPr>
      <t xml:space="preserve">Asa# sh crypto key mypubkey rsa | i ^Key|^_Usage|^_Modulus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Key pair was generated at: 13:54:47 UTC Sep 14 2008</t>
    </r>
    <r>
      <rPr>
        <sz val="11"/>
        <color rgb="FF006096"/>
        <rFont val="Roboto Condensed"/>
      </rPr>
      <t xml:space="preserve">
</t>
    </r>
    <r>
      <rPr>
        <sz val="11"/>
        <color rgb="FF006096"/>
        <rFont val="Roboto Condensed"/>
      </rPr>
      <t xml:space="preserve"> Key name: &lt;Default-RSA-Key&gt;</t>
    </r>
    <r>
      <rPr>
        <sz val="11"/>
        <color rgb="FF006096"/>
        <rFont val="Roboto Condensed"/>
      </rPr>
      <t xml:space="preserve">
</t>
    </r>
    <r>
      <rPr>
        <sz val="11"/>
        <color rgb="FF006096"/>
        <rFont val="Roboto Condensed"/>
      </rPr>
      <t xml:space="preserve">  Usage: General Purpose Key</t>
    </r>
    <r>
      <rPr>
        <sz val="11"/>
        <color rgb="FF006096"/>
        <rFont val="Roboto Condensed"/>
      </rPr>
      <t xml:space="preserve">
</t>
    </r>
    <r>
      <rPr>
        <sz val="11"/>
        <color rgb="FF006096"/>
        <rFont val="Roboto Condensed"/>
      </rPr>
      <t xml:space="preserve">  Modulus Size (bits): 1024</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Key pair was generated at: 06:43:39 UTC Mar 2 2003</t>
    </r>
    <r>
      <rPr>
        <sz val="11"/>
        <color rgb="FF006096"/>
        <rFont val="Roboto Condensed"/>
      </rPr>
      <t xml:space="preserve">
</t>
    </r>
    <r>
      <rPr>
        <sz val="11"/>
        <color rgb="FF006096"/>
        <rFont val="Roboto Condensed"/>
      </rPr>
      <t xml:space="preserve"> Key name: &lt;Default-RSA-Key&gt;.server</t>
    </r>
    <r>
      <rPr>
        <sz val="11"/>
        <color rgb="FF006096"/>
        <rFont val="Roboto Condensed"/>
      </rPr>
      <t xml:space="preserve">
</t>
    </r>
    <r>
      <rPr>
        <sz val="11"/>
        <color rgb="FF006096"/>
        <rFont val="Roboto Condensed"/>
      </rPr>
      <t xml:space="preserve">  Usage: Encryption Key</t>
    </r>
    <r>
      <rPr>
        <sz val="11"/>
        <color rgb="FF006096"/>
        <rFont val="Roboto Condensed"/>
      </rPr>
      <t xml:space="preserve">
</t>
    </r>
    <r>
      <rPr>
        <sz val="11"/>
        <color rgb="FF006096"/>
        <rFont val="Roboto Condensed"/>
      </rPr>
      <t xml:space="preserve">  Modulus Size (bits): 768 </t>
    </r>
    <r>
      <rPr>
        <sz val="11"/>
        <color rgb="FF006096"/>
        <rFont val="Roboto Condensed"/>
      </rPr>
      <t xml:space="preserve">
</t>
    </r>
  </si>
  <si>
    <t>1.6.4</t>
  </si>
  <si>
    <r>
      <rPr>
        <sz val="11"/>
        <rFont val="Calibri"/>
      </rPr>
      <t xml:space="preserve">Ensure </t>
    </r>
    <r>
      <rPr>
        <sz val="11"/>
        <color rgb="FF000000"/>
        <rFont val="Calibri"/>
      </rPr>
      <t>'</t>
    </r>
    <r>
      <rPr>
        <b/>
        <sz val="11"/>
        <color rgb="FF000000"/>
        <rFont val="Calibri"/>
      </rPr>
      <t>SCP protocol</t>
    </r>
    <r>
      <rPr>
        <sz val="11"/>
        <color rgb="FF000000"/>
        <rFont val="Calibri"/>
      </rPr>
      <t>'</t>
    </r>
    <r>
      <rPr>
        <sz val="11"/>
        <color rgb="FF000000"/>
        <rFont val="Calibri"/>
      </rPr>
      <t xml:space="preserve"> is set to Enable for files transfers</t>
    </r>
  </si>
  <si>
    <r>
      <rPr>
        <sz val="11"/>
        <color rgb="FF000000"/>
        <rFont val="Calibri"/>
      </rPr>
      <t>Run the following command to enable secure copy</t>
    </r>
    <r>
      <rPr>
        <sz val="11"/>
        <color rgb="FF000000"/>
        <rFont val="Calibri"/>
      </rPr>
      <t xml:space="preserve">
</t>
    </r>
    <r>
      <rPr>
        <sz val="11"/>
        <color rgb="FF006096"/>
        <rFont val="Roboto Condensed"/>
      </rPr>
      <t xml:space="preserve">
</t>
    </r>
    <r>
      <rPr>
        <sz val="11"/>
        <color rgb="FF006096"/>
        <rFont val="Roboto Condensed"/>
      </rPr>
      <t>hostname(config)# ssh scopy enable</t>
    </r>
    <r>
      <rPr>
        <sz val="11"/>
        <color rgb="FF006096"/>
        <rFont val="Roboto Condensed"/>
      </rPr>
      <t xml:space="preserve">
</t>
    </r>
  </si>
  <si>
    <r>
      <rPr>
        <sz val="11"/>
        <color rgb="FF000000"/>
        <rFont val="Calibri"/>
      </rPr>
      <t>Enables Secure Copy protocol</t>
    </r>
  </si>
  <si>
    <r>
      <rPr>
        <sz val="11"/>
        <color rgb="FF000000"/>
        <rFont val="Calibri"/>
      </rPr>
      <t>- Step 1: Run the following command to determine</t>
    </r>
    <r>
      <rPr>
        <sz val="11"/>
        <color rgb="FF000000"/>
        <rFont val="Calibri"/>
      </rPr>
      <t xml:space="preserve">
</t>
    </r>
    <r>
      <rPr>
        <sz val="11"/>
        <color rgb="FF006096"/>
        <rFont val="Roboto Condensed"/>
      </rPr>
      <t xml:space="preserve">hostname# sh run ssh | grep scopy </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Corp-FW# sh run ssh | grep scopy</t>
    </r>
    <r>
      <rPr>
        <sz val="11"/>
        <color rgb="FF006096"/>
        <rFont val="Roboto Condensed"/>
      </rPr>
      <t xml:space="preserve">
</t>
    </r>
    <r>
      <rPr>
        <sz val="11"/>
        <color rgb="FF006096"/>
        <rFont val="Roboto Condensed"/>
      </rPr>
      <t xml:space="preserve">ssh scopy enable </t>
    </r>
    <r>
      <rPr>
        <sz val="11"/>
        <color rgb="FF006096"/>
        <rFont val="Roboto Condensed"/>
      </rPr>
      <t xml:space="preserve">
</t>
    </r>
    <r>
      <rPr>
        <sz val="11"/>
        <color rgb="FF000000"/>
        <rFont val="Calibri"/>
      </rPr>
      <t xml:space="preserve">
</t>
    </r>
    <r>
      <rPr>
        <sz val="11"/>
        <color rgb="FF000000"/>
        <rFont val="Calibri"/>
      </rPr>
      <t>- Step 2: If an output is displayed, the system is compliant. If not, it is a finding.</t>
    </r>
  </si>
  <si>
    <t>1.6.5</t>
  </si>
  <si>
    <r>
      <rPr>
        <sz val="11"/>
        <rFont val="Calibri"/>
      </rPr>
      <t xml:space="preserve">Ensure </t>
    </r>
    <r>
      <rPr>
        <sz val="11"/>
        <color rgb="FF000000"/>
        <rFont val="Calibri"/>
      </rPr>
      <t>'</t>
    </r>
    <r>
      <rPr>
        <b/>
        <sz val="11"/>
        <color rgb="FF000000"/>
        <rFont val="Calibri"/>
      </rPr>
      <t>Telnet</t>
    </r>
    <r>
      <rPr>
        <sz val="11"/>
        <color rgb="FF000000"/>
        <rFont val="Calibri"/>
      </rPr>
      <t>'</t>
    </r>
    <r>
      <rPr>
        <sz val="11"/>
        <color rgb="FF000000"/>
        <rFont val="Calibri"/>
      </rPr>
      <t xml:space="preserve"> is disabled</t>
    </r>
  </si>
  <si>
    <r>
      <rPr>
        <sz val="11"/>
        <color rgb="FF000000"/>
        <rFont val="Calibri"/>
      </rPr>
      <t>- Step 1: Run the following to remove the telnet access</t>
    </r>
    <r>
      <rPr>
        <sz val="11"/>
        <color rgb="FF000000"/>
        <rFont val="Calibri"/>
      </rPr>
      <t xml:space="preserve">
</t>
    </r>
    <r>
      <rPr>
        <sz val="11"/>
        <color rgb="FF006096"/>
        <rFont val="Roboto Condensed"/>
      </rPr>
      <t>hostname(config)#no telnet 0.0.0.0 0.0.0.0 &lt;interface_name&gt;</t>
    </r>
    <r>
      <rPr>
        <sz val="11"/>
        <color rgb="FF006096"/>
        <rFont val="Roboto Condensed"/>
      </rPr>
      <t xml:space="preserve">
</t>
    </r>
    <r>
      <rPr>
        <sz val="11"/>
        <color rgb="FF000000"/>
        <rFont val="Calibri"/>
      </rPr>
      <t xml:space="preserve">
</t>
    </r>
    <r>
      <rPr>
        <sz val="11"/>
        <color rgb="FF000000"/>
        <rFont val="Calibri"/>
      </rPr>
      <t>- Step 2: Run the following to remove the configured telnet timeout</t>
    </r>
    <r>
      <rPr>
        <sz val="11"/>
        <color rgb="FF000000"/>
        <rFont val="Calibri"/>
      </rPr>
      <t xml:space="preserve">
</t>
    </r>
    <r>
      <rPr>
        <sz val="11"/>
        <color rgb="FF006096"/>
        <rFont val="Roboto Condensed"/>
      </rPr>
      <t>hostname(config)#no telnet timeout &lt;configured_timeout&gt;</t>
    </r>
    <r>
      <rPr>
        <sz val="11"/>
        <color rgb="FF006096"/>
        <rFont val="Roboto Condensed"/>
      </rPr>
      <t xml:space="preserve">
</t>
    </r>
  </si>
  <si>
    <r>
      <rPr>
        <sz val="11"/>
        <color rgb="FF000000"/>
        <rFont val="Calibri"/>
      </rPr>
      <t>Disables the telnet access to the security appliance in the case it has been configured</t>
    </r>
  </si>
  <si>
    <r>
      <rPr>
        <sz val="11"/>
        <color rgb="FF000000"/>
        <rFont val="Calibri"/>
      </rPr>
      <t>- Step 1: Run the following to verify if telnet access is enabled:</t>
    </r>
    <r>
      <rPr>
        <sz val="11"/>
        <color rgb="FF000000"/>
        <rFont val="Calibri"/>
      </rPr>
      <t xml:space="preserve">
</t>
    </r>
    <r>
      <rPr>
        <sz val="11"/>
        <color rgb="FF006096"/>
        <rFont val="Roboto Condensed"/>
      </rPr>
      <t xml:space="preserve">hostname# sh run telnet | i telnet_[0-9]|[0-9]|[0-9] </t>
    </r>
    <r>
      <rPr>
        <sz val="11"/>
        <color rgb="FF006096"/>
        <rFont val="Roboto Condensed"/>
      </rPr>
      <t xml:space="preserve">
</t>
    </r>
    <r>
      <rPr>
        <sz val="11"/>
        <color rgb="FF000000"/>
        <rFont val="Calibri"/>
      </rPr>
      <t xml:space="preserve">
</t>
    </r>
    <r>
      <rPr>
        <sz val="11"/>
        <color rgb="FF000000"/>
        <rFont val="Calibri"/>
      </rPr>
      <t>The output should look like</t>
    </r>
    <r>
      <rPr>
        <sz val="11"/>
        <color rgb="FF000000"/>
        <rFont val="Calibri"/>
      </rPr>
      <t xml:space="preserve">
</t>
    </r>
    <r>
      <rPr>
        <sz val="11"/>
        <color rgb="FF006096"/>
        <rFont val="Roboto Condensed"/>
      </rPr>
      <t xml:space="preserve">telnet source_ip source_netmask interface_name  </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xml:space="preserve">Asa#sh run telnet | i telnet_[0-9]|[0-9]|[0-9] </t>
    </r>
    <r>
      <rPr>
        <sz val="11"/>
        <color rgb="FF006096"/>
        <rFont val="Roboto Condensed"/>
      </rPr>
      <t xml:space="preserve">
</t>
    </r>
    <r>
      <rPr>
        <sz val="11"/>
        <color rgb="FF006096"/>
        <rFont val="Roboto Condensed"/>
      </rPr>
      <t>telnet 192.168.0.0 255.255.255.0 mgmt</t>
    </r>
    <r>
      <rPr>
        <sz val="11"/>
        <color rgb="FF006096"/>
        <rFont val="Roboto Condensed"/>
      </rPr>
      <t xml:space="preserve">
</t>
    </r>
    <r>
      <rPr>
        <sz val="11"/>
        <color rgb="FF006096"/>
        <rFont val="Roboto Condensed"/>
      </rPr>
      <t>telnet timeout 15</t>
    </r>
    <r>
      <rPr>
        <sz val="11"/>
        <color rgb="FF006096"/>
        <rFont val="Roboto Condensed"/>
      </rPr>
      <t xml:space="preserve">
</t>
    </r>
    <r>
      <rPr>
        <sz val="11"/>
        <color rgb="FF000000"/>
        <rFont val="Calibri"/>
      </rPr>
      <t xml:space="preserve">
</t>
    </r>
    <r>
      <rPr>
        <sz val="11"/>
        <color rgb="FF000000"/>
        <rFont val="Calibri"/>
      </rPr>
      <t>Here the source_ip value is 192.168.0.0, the source_netmask 255.255.255.0 and the interface_name is mgmt</t>
    </r>
    <r>
      <rPr>
        <sz val="11"/>
        <color rgb="FF000000"/>
        <rFont val="Calibri"/>
      </rPr>
      <t xml:space="preserve">
</t>
    </r>
    <r>
      <rPr>
        <sz val="11"/>
        <color rgb="FF000000"/>
        <rFont val="Calibri"/>
      </rPr>
      <t>- Step 2: If this output is displayed, the system is not compliant. It is a finding.</t>
    </r>
  </si>
  <si>
    <t>HTTP rules</t>
  </si>
  <si>
    <t>1.7.1</t>
  </si>
  <si>
    <r>
      <rPr>
        <sz val="11"/>
        <rFont val="Calibri"/>
      </rPr>
      <t xml:space="preserve">Ensure </t>
    </r>
    <r>
      <rPr>
        <sz val="11"/>
        <color rgb="FF000000"/>
        <rFont val="Calibri"/>
      </rPr>
      <t>'</t>
    </r>
    <r>
      <rPr>
        <b/>
        <sz val="11"/>
        <color rgb="FF000000"/>
        <rFont val="Calibri"/>
      </rPr>
      <t>HTTP source restriction</t>
    </r>
    <r>
      <rPr>
        <sz val="11"/>
        <color rgb="FF000000"/>
        <rFont val="Calibri"/>
      </rPr>
      <t>'</t>
    </r>
    <r>
      <rPr>
        <sz val="11"/>
        <color rgb="FF000000"/>
        <rFont val="Calibri"/>
      </rPr>
      <t xml:space="preserve"> is set to an authorized IP address</t>
    </r>
  </si>
  <si>
    <r>
      <rPr>
        <sz val="11"/>
        <color rgb="FF000000"/>
        <rFont val="Calibri"/>
      </rPr>
      <t>Run the following to enable HTTP access source restriction</t>
    </r>
    <r>
      <rPr>
        <sz val="11"/>
        <color rgb="FF000000"/>
        <rFont val="Calibri"/>
      </rPr>
      <t xml:space="preserve">
</t>
    </r>
    <r>
      <rPr>
        <sz val="11"/>
        <color rgb="FF006096"/>
        <rFont val="Roboto Condensed"/>
      </rPr>
      <t xml:space="preserve">hostname(config)#http &lt;source_ip&gt; &lt;source_netmask&gt; &lt;interface_name&gt; </t>
    </r>
    <r>
      <rPr>
        <sz val="11"/>
        <color rgb="FF006096"/>
        <rFont val="Roboto Condensed"/>
      </rPr>
      <t xml:space="preserve">
</t>
    </r>
  </si>
  <si>
    <r>
      <rPr>
        <sz val="11"/>
        <color rgb="FF000000"/>
        <rFont val="Calibri"/>
      </rPr>
      <t>Determines the client IP addresses that are allowed to connect to the security appliance through HTTP</t>
    </r>
  </si>
  <si>
    <r>
      <rPr>
        <sz val="11"/>
        <color rgb="FF000000"/>
        <rFont val="Calibri"/>
      </rPr>
      <t>- Step 1: Run the following to verify if http access source restriction is enabled:</t>
    </r>
    <r>
      <rPr>
        <sz val="11"/>
        <color rgb="FF000000"/>
        <rFont val="Calibri"/>
      </rPr>
      <t xml:space="preserve">
</t>
    </r>
    <r>
      <rPr>
        <sz val="11"/>
        <color rgb="FF006096"/>
        <rFont val="Roboto Condensed"/>
      </rPr>
      <t xml:space="preserve">hostname# sh run http | i http_[0-9]|[0-9]|[0-9] </t>
    </r>
    <r>
      <rPr>
        <sz val="11"/>
        <color rgb="FF006096"/>
        <rFont val="Roboto Condensed"/>
      </rPr>
      <t xml:space="preserve">
</t>
    </r>
    <r>
      <rPr>
        <sz val="11"/>
        <color rgb="FF000000"/>
        <rFont val="Calibri"/>
      </rPr>
      <t xml:space="preserve">
</t>
    </r>
    <r>
      <rPr>
        <sz val="11"/>
        <color rgb="FF000000"/>
        <rFont val="Calibri"/>
      </rPr>
      <t>The output should look like</t>
    </r>
    <r>
      <rPr>
        <sz val="11"/>
        <color rgb="FF000000"/>
        <rFont val="Calibri"/>
      </rPr>
      <t xml:space="preserve">
</t>
    </r>
    <r>
      <rPr>
        <sz val="11"/>
        <color rgb="FF006096"/>
        <rFont val="Roboto Condensed"/>
      </rPr>
      <t xml:space="preserve">http source_ip source_netmask interface_name </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xml:space="preserve">Asa#sh run http | i http_[0-9]|[0-9]|[0-9] </t>
    </r>
    <r>
      <rPr>
        <sz val="11"/>
        <color rgb="FF006096"/>
        <rFont val="Roboto Condensed"/>
      </rPr>
      <t xml:space="preserve">
</t>
    </r>
    <r>
      <rPr>
        <sz val="11"/>
        <color rgb="FF006096"/>
        <rFont val="Roboto Condensed"/>
      </rPr>
      <t>http 192.168.0.0 255.255.255.0 mgmt</t>
    </r>
    <r>
      <rPr>
        <sz val="11"/>
        <color rgb="FF006096"/>
        <rFont val="Roboto Condensed"/>
      </rPr>
      <t xml:space="preserve">
</t>
    </r>
    <r>
      <rPr>
        <sz val="11"/>
        <color rgb="FF000000"/>
        <rFont val="Calibri"/>
      </rPr>
      <t xml:space="preserve">
</t>
    </r>
    <r>
      <rPr>
        <sz val="11"/>
        <color rgb="FF000000"/>
        <rFont val="Calibri"/>
      </rPr>
      <t>Here the source_ip value is 192.168.0.0, the source_netmask 255.255.255.0 and the interface_name is mgmt</t>
    </r>
    <r>
      <rPr>
        <sz val="11"/>
        <color rgb="FF000000"/>
        <rFont val="Calibri"/>
      </rPr>
      <t xml:space="preserve">
</t>
    </r>
    <r>
      <rPr>
        <sz val="11"/>
        <color rgb="FF000000"/>
        <rFont val="Calibri"/>
      </rPr>
      <t>- Step 2: If an output is displayed, the system is compliant. If not, it is a finding.</t>
    </r>
  </si>
  <si>
    <t>1.7.2</t>
  </si>
  <si>
    <r>
      <rPr>
        <sz val="11"/>
        <rFont val="Calibri"/>
      </rPr>
      <t xml:space="preserve">Ensure </t>
    </r>
    <r>
      <rPr>
        <sz val="11"/>
        <color rgb="FF000000"/>
        <rFont val="Calibri"/>
      </rPr>
      <t>'</t>
    </r>
    <r>
      <rPr>
        <b/>
        <sz val="11"/>
        <color rgb="FF000000"/>
        <rFont val="Calibri"/>
      </rPr>
      <t>TLS 1.0</t>
    </r>
    <r>
      <rPr>
        <sz val="11"/>
        <color rgb="FF000000"/>
        <rFont val="Calibri"/>
      </rPr>
      <t>'</t>
    </r>
    <r>
      <rPr>
        <sz val="11"/>
        <color rgb="FF000000"/>
        <rFont val="Calibri"/>
      </rPr>
      <t xml:space="preserve"> is set for HTTPS access</t>
    </r>
  </si>
  <si>
    <r>
      <rPr>
        <sz val="11"/>
        <color rgb="FF000000"/>
        <rFont val="Calibri"/>
      </rPr>
      <t>For version 8.x, run the following command to enable AES 256 algorithm</t>
    </r>
    <r>
      <rPr>
        <sz val="11"/>
        <color rgb="FF000000"/>
        <rFont val="Calibri"/>
      </rPr>
      <t xml:space="preserve">
</t>
    </r>
    <r>
      <rPr>
        <sz val="11"/>
        <color rgb="FF006096"/>
        <rFont val="Roboto Condensed"/>
      </rPr>
      <t xml:space="preserve">
</t>
    </r>
    <r>
      <rPr>
        <sz val="11"/>
        <color rgb="FF006096"/>
        <rFont val="Roboto Condensed"/>
      </rPr>
      <t>hostname(config)# ssl encryption aes256-sha1</t>
    </r>
    <r>
      <rPr>
        <sz val="11"/>
        <color rgb="FF006096"/>
        <rFont val="Roboto Condensed"/>
      </rPr>
      <t xml:space="preserve">
</t>
    </r>
    <r>
      <rPr>
        <sz val="11"/>
        <color rgb="FF000000"/>
        <rFont val="Calibri"/>
      </rPr>
      <t xml:space="preserve">
</t>
    </r>
    <r>
      <rPr>
        <sz val="11"/>
        <color rgb="FF000000"/>
        <rFont val="Calibri"/>
      </rPr>
      <t>For version 9.x, run the following command to enable AES 256 algorithm</t>
    </r>
    <r>
      <rPr>
        <sz val="11"/>
        <color rgb="FF000000"/>
        <rFont val="Calibri"/>
      </rPr>
      <t xml:space="preserve">
</t>
    </r>
    <r>
      <rPr>
        <sz val="11"/>
        <color rgb="FF006096"/>
        <rFont val="Roboto Condensed"/>
      </rPr>
      <t xml:space="preserve">
</t>
    </r>
    <r>
      <rPr>
        <sz val="11"/>
        <color rgb="FF006096"/>
        <rFont val="Roboto Condensed"/>
      </rPr>
      <t>hostname(config)# ssl cipher tlsv1 custom AES256-SHA</t>
    </r>
    <r>
      <rPr>
        <sz val="11"/>
        <color rgb="FF006096"/>
        <rFont val="Roboto Condensed"/>
      </rPr>
      <t xml:space="preserve">
</t>
    </r>
  </si>
  <si>
    <r>
      <rPr>
        <sz val="11"/>
        <color rgb="FF000000"/>
        <rFont val="Calibri"/>
      </rPr>
      <t>Enable SSL server version to TLS 1.0</t>
    </r>
  </si>
  <si>
    <r>
      <rPr>
        <sz val="11"/>
        <color rgb="FF000000"/>
        <rFont val="Calibri"/>
      </rPr>
      <t>- Step 1: For Software version 8.x, run the following to check that AES 256 algorithm is enabled</t>
    </r>
    <r>
      <rPr>
        <sz val="11"/>
        <color rgb="FF000000"/>
        <rFont val="Calibri"/>
      </rPr>
      <t xml:space="preserve">
</t>
    </r>
    <r>
      <rPr>
        <sz val="11"/>
        <color rgb="FF006096"/>
        <rFont val="Roboto Condensed"/>
      </rPr>
      <t>hostname#sh run ssl | in encryption.aes256-sha1$</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Corp_fw#sh run ssl | in encryption.aes256-sha1$</t>
    </r>
    <r>
      <rPr>
        <sz val="11"/>
        <color rgb="FF006096"/>
        <rFont val="Roboto Condensed"/>
      </rPr>
      <t xml:space="preserve">
</t>
    </r>
    <r>
      <rPr>
        <sz val="11"/>
        <color rgb="FF006096"/>
        <rFont val="Roboto Condensed"/>
      </rPr>
      <t>ssl encryption aes256-sha1</t>
    </r>
    <r>
      <rPr>
        <sz val="11"/>
        <color rgb="FF006096"/>
        <rFont val="Roboto Condensed"/>
      </rPr>
      <t xml:space="preserve">
</t>
    </r>
    <r>
      <rPr>
        <sz val="11"/>
        <color rgb="FF000000"/>
        <rFont val="Calibri"/>
      </rPr>
      <t xml:space="preserve">
</t>
    </r>
    <r>
      <rPr>
        <sz val="11"/>
        <color rgb="FF000000"/>
        <rFont val="Calibri"/>
      </rPr>
      <t>For Software version 9.x, run the following to check that AES 256 algorithm is enabled</t>
    </r>
    <r>
      <rPr>
        <sz val="11"/>
        <color rgb="FF000000"/>
        <rFont val="Calibri"/>
      </rPr>
      <t xml:space="preserve">
</t>
    </r>
    <r>
      <rPr>
        <sz val="11"/>
        <color rgb="FF006096"/>
        <rFont val="Roboto Condensed"/>
      </rPr>
      <t>hostname#sh run ssl | in custom_"AES256-SHA"$</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Corp_fw#sh run ssl | in custom_"AES256-SHA"$</t>
    </r>
    <r>
      <rPr>
        <sz val="11"/>
        <color rgb="FF006096"/>
        <rFont val="Roboto Condensed"/>
      </rPr>
      <t xml:space="preserve">
</t>
    </r>
    <r>
      <rPr>
        <sz val="11"/>
        <color rgb="FF006096"/>
        <rFont val="Roboto Condensed"/>
      </rPr>
      <t>ssl cipher tlsv1 custom "AES256-SHA"</t>
    </r>
    <r>
      <rPr>
        <sz val="11"/>
        <color rgb="FF006096"/>
        <rFont val="Roboto Condensed"/>
      </rPr>
      <t xml:space="preserve">
</t>
    </r>
    <r>
      <rPr>
        <sz val="11"/>
        <color rgb="FF000000"/>
        <rFont val="Calibri"/>
      </rPr>
      <t xml:space="preserve">
</t>
    </r>
    <r>
      <rPr>
        <sz val="11"/>
        <color rgb="FF000000"/>
        <rFont val="Calibri"/>
      </rPr>
      <t>- Step 2: If an output is displayed, the system is compliant. If not, it is a finding.</t>
    </r>
  </si>
  <si>
    <t>1.7.3</t>
  </si>
  <si>
    <r>
      <rPr>
        <sz val="11"/>
        <rFont val="Calibri"/>
      </rPr>
      <t xml:space="preserve">Ensure </t>
    </r>
    <r>
      <rPr>
        <sz val="11"/>
        <color rgb="FF000000"/>
        <rFont val="Calibri"/>
      </rPr>
      <t>'</t>
    </r>
    <r>
      <rPr>
        <b/>
        <sz val="11"/>
        <color rgb="FF000000"/>
        <rFont val="Calibri"/>
      </rPr>
      <t>SSL AES 256 encryption</t>
    </r>
    <r>
      <rPr>
        <sz val="11"/>
        <color rgb="FF000000"/>
        <rFont val="Calibri"/>
      </rPr>
      <t>'</t>
    </r>
    <r>
      <rPr>
        <sz val="11"/>
        <color rgb="FF000000"/>
        <rFont val="Calibri"/>
      </rPr>
      <t xml:space="preserve"> is set for HTTPS access</t>
    </r>
  </si>
  <si>
    <r>
      <rPr>
        <sz val="11"/>
        <color rgb="FF000000"/>
        <rFont val="Calibri"/>
      </rPr>
      <t>For version 8.x, run the following command to enable AES 256 algorithm</t>
    </r>
    <r>
      <rPr>
        <sz val="11"/>
        <color rgb="FF000000"/>
        <rFont val="Calibri"/>
      </rPr>
      <t xml:space="preserve">
</t>
    </r>
    <r>
      <rPr>
        <sz val="11"/>
        <color rgb="FF006096"/>
        <rFont val="Roboto Condensed"/>
      </rPr>
      <t>hostname(config)# ssl encryption aes256-sha1</t>
    </r>
    <r>
      <rPr>
        <sz val="11"/>
        <color rgb="FF006096"/>
        <rFont val="Roboto Condensed"/>
      </rPr>
      <t xml:space="preserve">
</t>
    </r>
    <r>
      <rPr>
        <sz val="11"/>
        <color rgb="FF000000"/>
        <rFont val="Calibri"/>
      </rPr>
      <t xml:space="preserve">
</t>
    </r>
    <r>
      <rPr>
        <sz val="11"/>
        <color rgb="FF000000"/>
        <rFont val="Calibri"/>
      </rPr>
      <t>For version 9.x, run the following command to enable AES 256 algorithm</t>
    </r>
    <r>
      <rPr>
        <sz val="11"/>
        <color rgb="FF000000"/>
        <rFont val="Calibri"/>
      </rPr>
      <t xml:space="preserve">
</t>
    </r>
    <r>
      <rPr>
        <sz val="11"/>
        <color rgb="FF006096"/>
        <rFont val="Roboto Condensed"/>
      </rPr>
      <t>hostname(config)# ssl cipher tlsv1 custom AES256-SHA</t>
    </r>
    <r>
      <rPr>
        <sz val="11"/>
        <color rgb="FF006096"/>
        <rFont val="Roboto Condensed"/>
      </rPr>
      <t xml:space="preserve">
</t>
    </r>
  </si>
  <si>
    <r>
      <rPr>
        <sz val="11"/>
        <color rgb="FF000000"/>
        <rFont val="Calibri"/>
      </rPr>
      <t>Sets the SSL encryption algorithm to AES 256</t>
    </r>
  </si>
  <si>
    <t>Session timeout</t>
  </si>
  <si>
    <t>1.8.1</t>
  </si>
  <si>
    <r>
      <rPr>
        <sz val="11"/>
        <rFont val="Calibri"/>
      </rPr>
      <t xml:space="preserve">Ensure </t>
    </r>
    <r>
      <rPr>
        <sz val="11"/>
        <color rgb="FF000000"/>
        <rFont val="Calibri"/>
      </rPr>
      <t>'</t>
    </r>
    <r>
      <rPr>
        <b/>
        <sz val="11"/>
        <color rgb="FF000000"/>
        <rFont val="Calibri"/>
      </rPr>
      <t>console session timeout</t>
    </r>
    <r>
      <rPr>
        <sz val="11"/>
        <color rgb="FF000000"/>
        <rFont val="Calibri"/>
      </rPr>
      <t>'</t>
    </r>
    <r>
      <rPr>
        <sz val="11"/>
        <color rgb="FF000000"/>
        <rFont val="Calibri"/>
      </rPr>
      <t xml:space="preserve"> is less than or equal to </t>
    </r>
    <r>
      <rPr>
        <sz val="11"/>
        <color rgb="FF000000"/>
        <rFont val="Calibri"/>
      </rPr>
      <t>'</t>
    </r>
    <r>
      <rPr>
        <b/>
        <sz val="11"/>
        <color rgb="FF000000"/>
        <rFont val="Calibri"/>
      </rPr>
      <t>5</t>
    </r>
    <r>
      <rPr>
        <sz val="11"/>
        <color rgb="FF000000"/>
        <rFont val="Calibri"/>
      </rPr>
      <t>'</t>
    </r>
    <r>
      <rPr>
        <sz val="11"/>
        <color rgb="FF000000"/>
        <rFont val="Calibri"/>
      </rPr>
      <t xml:space="preserve"> minutes</t>
    </r>
  </si>
  <si>
    <r>
      <rPr>
        <sz val="11"/>
        <color rgb="FF000000"/>
        <rFont val="Calibri"/>
      </rPr>
      <t>- Step 1: Run the following command to set the console timeout to less than or equal to 5 minutes</t>
    </r>
    <r>
      <rPr>
        <sz val="11"/>
        <color rgb="FF000000"/>
        <rFont val="Calibri"/>
      </rPr>
      <t xml:space="preserve">
</t>
    </r>
    <r>
      <rPr>
        <sz val="11"/>
        <color rgb="FF006096"/>
        <rFont val="Roboto Condensed"/>
      </rPr>
      <t>hostname(config)# console timeout 5</t>
    </r>
    <r>
      <rPr>
        <sz val="11"/>
        <color rgb="FF006096"/>
        <rFont val="Roboto Condensed"/>
      </rPr>
      <t xml:space="preserve">
</t>
    </r>
  </si>
  <si>
    <r>
      <rPr>
        <sz val="11"/>
        <color rgb="FF000000"/>
        <rFont val="Calibri"/>
      </rPr>
      <t>Sets the idle timeout for a console session before the security appliance terminates it.</t>
    </r>
  </si>
  <si>
    <r>
      <rPr>
        <sz val="11"/>
        <color rgb="FF000000"/>
        <rFont val="Calibri"/>
      </rPr>
      <t>- Step 1: Run the following command to show what the console timeout is set to</t>
    </r>
    <r>
      <rPr>
        <sz val="11"/>
        <color rgb="FF000000"/>
        <rFont val="Calibri"/>
      </rPr>
      <t xml:space="preserve">
</t>
    </r>
    <r>
      <rPr>
        <sz val="11"/>
        <color rgb="FF006096"/>
        <rFont val="Roboto Condensed"/>
      </rPr>
      <t>hostname#sh run console | in timeout.5</t>
    </r>
    <r>
      <rPr>
        <sz val="11"/>
        <color rgb="FF006096"/>
        <rFont val="Roboto Condensed"/>
      </rPr>
      <t xml:space="preserve">
</t>
    </r>
    <r>
      <rPr>
        <sz val="11"/>
        <color rgb="FF000000"/>
        <rFont val="Calibri"/>
      </rPr>
      <t xml:space="preserve">
</t>
    </r>
    <r>
      <rPr>
        <sz val="11"/>
        <color rgb="FF000000"/>
        <rFont val="Calibri"/>
      </rPr>
      <t>The output should look like</t>
    </r>
    <r>
      <rPr>
        <sz val="11"/>
        <color rgb="FF000000"/>
        <rFont val="Calibri"/>
      </rPr>
      <t xml:space="preserve">
</t>
    </r>
    <r>
      <rPr>
        <sz val="11"/>
        <color rgb="FF006096"/>
        <rFont val="Roboto Condensed"/>
      </rPr>
      <t>console timeout 5</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Asa-fw#sh run console | in timeout.5</t>
    </r>
    <r>
      <rPr>
        <sz val="11"/>
        <color rgb="FF006096"/>
        <rFont val="Roboto Condensed"/>
      </rPr>
      <t xml:space="preserve">
</t>
    </r>
    <r>
      <rPr>
        <sz val="11"/>
        <color rgb="FF006096"/>
        <rFont val="Roboto Condensed"/>
      </rPr>
      <t>console timeout 5</t>
    </r>
    <r>
      <rPr>
        <sz val="11"/>
        <color rgb="FF006096"/>
        <rFont val="Roboto Condensed"/>
      </rPr>
      <t xml:space="preserve">
</t>
    </r>
    <r>
      <rPr>
        <sz val="11"/>
        <color rgb="FF000000"/>
        <rFont val="Calibri"/>
      </rPr>
      <t xml:space="preserve">
</t>
    </r>
    <r>
      <rPr>
        <sz val="11"/>
        <color rgb="FF000000"/>
        <rFont val="Calibri"/>
      </rPr>
      <t>Here the session timeout is 5 minutes</t>
    </r>
    <r>
      <rPr>
        <sz val="11"/>
        <color rgb="FF000000"/>
        <rFont val="Calibri"/>
      </rPr>
      <t xml:space="preserve">
</t>
    </r>
    <r>
      <rPr>
        <sz val="11"/>
        <color rgb="FF000000"/>
        <rFont val="Calibri"/>
      </rPr>
      <t>- Step 2: If an output is displayed, the system is compliant. If not, there is a finding.</t>
    </r>
  </si>
  <si>
    <r>
      <rPr>
        <sz val="11"/>
        <color rgb="FF000000"/>
        <rFont val="Calibri"/>
      </rPr>
      <t>The default timeout is 0, which means the console session will not time out.</t>
    </r>
  </si>
  <si>
    <t>1.8.2</t>
  </si>
  <si>
    <r>
      <rPr>
        <sz val="11"/>
        <rFont val="Calibri"/>
      </rPr>
      <t xml:space="preserve">Ensure </t>
    </r>
    <r>
      <rPr>
        <sz val="11"/>
        <color rgb="FF000000"/>
        <rFont val="Calibri"/>
      </rPr>
      <t>'</t>
    </r>
    <r>
      <rPr>
        <b/>
        <sz val="11"/>
        <color rgb="FF000000"/>
        <rFont val="Calibri"/>
      </rPr>
      <t>SSH session timeout</t>
    </r>
    <r>
      <rPr>
        <sz val="11"/>
        <color rgb="FF000000"/>
        <rFont val="Calibri"/>
      </rPr>
      <t>'</t>
    </r>
    <r>
      <rPr>
        <sz val="11"/>
        <color rgb="FF000000"/>
        <rFont val="Calibri"/>
      </rPr>
      <t xml:space="preserve"> is less than or equal to </t>
    </r>
    <r>
      <rPr>
        <sz val="11"/>
        <color rgb="FF000000"/>
        <rFont val="Calibri"/>
      </rPr>
      <t>'</t>
    </r>
    <r>
      <rPr>
        <b/>
        <sz val="11"/>
        <color rgb="FF000000"/>
        <rFont val="Calibri"/>
      </rPr>
      <t>5</t>
    </r>
    <r>
      <rPr>
        <sz val="11"/>
        <color rgb="FF000000"/>
        <rFont val="Calibri"/>
      </rPr>
      <t>'</t>
    </r>
    <r>
      <rPr>
        <sz val="11"/>
        <color rgb="FF000000"/>
        <rFont val="Calibri"/>
      </rPr>
      <t xml:space="preserve"> minutes</t>
    </r>
  </si>
  <si>
    <r>
      <rPr>
        <sz val="11"/>
        <color rgb="FF000000"/>
        <rFont val="Calibri"/>
      </rPr>
      <t>- Step 1: Run the following to set the SSH timeout to 5 minutes</t>
    </r>
    <r>
      <rPr>
        <sz val="11"/>
        <color rgb="FF000000"/>
        <rFont val="Calibri"/>
      </rPr>
      <t xml:space="preserve">
</t>
    </r>
    <r>
      <rPr>
        <sz val="11"/>
        <color rgb="FF006096"/>
        <rFont val="Roboto Condensed"/>
      </rPr>
      <t>hostname(config)# ssh timeout 5</t>
    </r>
    <r>
      <rPr>
        <sz val="11"/>
        <color rgb="FF006096"/>
        <rFont val="Roboto Condensed"/>
      </rPr>
      <t xml:space="preserve">
</t>
    </r>
  </si>
  <si>
    <r>
      <rPr>
        <sz val="11"/>
        <color rgb="FF000000"/>
        <rFont val="Calibri"/>
      </rPr>
      <t>Sets the idle timeout for an SSH session before the security appliance terminates it.</t>
    </r>
  </si>
  <si>
    <r>
      <rPr>
        <sz val="11"/>
        <color rgb="FF000000"/>
        <rFont val="Calibri"/>
      </rPr>
      <t>- Step 1: Run the following to verify the required timeout is configured:</t>
    </r>
    <r>
      <rPr>
        <sz val="11"/>
        <color rgb="FF000000"/>
        <rFont val="Calibri"/>
      </rPr>
      <t xml:space="preserve">
</t>
    </r>
    <r>
      <rPr>
        <sz val="11"/>
        <color rgb="FF006096"/>
        <rFont val="Roboto Condensed"/>
      </rPr>
      <t>hostname#sh run ssh | in timeout.5</t>
    </r>
    <r>
      <rPr>
        <sz val="11"/>
        <color rgb="FF006096"/>
        <rFont val="Roboto Condensed"/>
      </rPr>
      <t xml:space="preserve">
</t>
    </r>
    <r>
      <rPr>
        <sz val="11"/>
        <color rgb="FF000000"/>
        <rFont val="Calibri"/>
      </rPr>
      <t xml:space="preserve">
</t>
    </r>
    <r>
      <rPr>
        <sz val="11"/>
        <color rgb="FF000000"/>
        <rFont val="Calibri"/>
      </rPr>
      <t>The output should look like</t>
    </r>
    <r>
      <rPr>
        <sz val="11"/>
        <color rgb="FF000000"/>
        <rFont val="Calibri"/>
      </rPr>
      <t xml:space="preserve">
</t>
    </r>
    <r>
      <rPr>
        <sz val="11"/>
        <color rgb="FF006096"/>
        <rFont val="Roboto Condensed"/>
      </rPr>
      <t>ssh timeout 5</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Asa#sh run ssh | in timeout.5</t>
    </r>
    <r>
      <rPr>
        <sz val="11"/>
        <color rgb="FF006096"/>
        <rFont val="Roboto Condensed"/>
      </rPr>
      <t xml:space="preserve">
</t>
    </r>
    <r>
      <rPr>
        <sz val="11"/>
        <color rgb="FF006096"/>
        <rFont val="Roboto Condensed"/>
      </rPr>
      <t xml:space="preserve">ssh timeout 5 </t>
    </r>
    <r>
      <rPr>
        <sz val="11"/>
        <color rgb="FF006096"/>
        <rFont val="Roboto Condensed"/>
      </rPr>
      <t xml:space="preserve">
</t>
    </r>
    <r>
      <rPr>
        <sz val="11"/>
        <color rgb="FF000000"/>
        <rFont val="Calibri"/>
      </rPr>
      <t xml:space="preserve">
</t>
    </r>
    <r>
      <rPr>
        <sz val="11"/>
        <color rgb="FF000000"/>
        <rFont val="Calibri"/>
      </rPr>
      <t>Here the session timeout is 5 minutes</t>
    </r>
    <r>
      <rPr>
        <sz val="11"/>
        <color rgb="FF000000"/>
        <rFont val="Calibri"/>
      </rPr>
      <t xml:space="preserve">
</t>
    </r>
    <r>
      <rPr>
        <sz val="11"/>
        <color rgb="FF000000"/>
        <rFont val="Calibri"/>
      </rPr>
      <t>- Step 2: If an output is displayed, the system is compliant. If not, there is a finding.</t>
    </r>
  </si>
  <si>
    <r>
      <rPr>
        <sz val="11"/>
        <color rgb="FF000000"/>
        <rFont val="Calibri"/>
      </rPr>
      <t>The default session timeout value is 5 minutes.</t>
    </r>
  </si>
  <si>
    <t>1.8.3</t>
  </si>
  <si>
    <r>
      <rPr>
        <sz val="11"/>
        <rFont val="Calibri"/>
      </rPr>
      <t xml:space="preserve">Ensure </t>
    </r>
    <r>
      <rPr>
        <sz val="11"/>
        <color rgb="FF000000"/>
        <rFont val="Calibri"/>
      </rPr>
      <t>'</t>
    </r>
    <r>
      <rPr>
        <b/>
        <sz val="11"/>
        <color rgb="FF000000"/>
        <rFont val="Calibri"/>
      </rPr>
      <t>HTTP session timeout</t>
    </r>
    <r>
      <rPr>
        <sz val="11"/>
        <color rgb="FF000000"/>
        <rFont val="Calibri"/>
      </rPr>
      <t>'</t>
    </r>
    <r>
      <rPr>
        <sz val="11"/>
        <color rgb="FF000000"/>
        <rFont val="Calibri"/>
      </rPr>
      <t xml:space="preserve"> is less than or equal to </t>
    </r>
    <r>
      <rPr>
        <sz val="11"/>
        <color rgb="FF000000"/>
        <rFont val="Calibri"/>
      </rPr>
      <t>'</t>
    </r>
    <r>
      <rPr>
        <b/>
        <sz val="11"/>
        <color rgb="FF000000"/>
        <rFont val="Calibri"/>
      </rPr>
      <t>5</t>
    </r>
    <r>
      <rPr>
        <sz val="11"/>
        <color rgb="FF000000"/>
        <rFont val="Calibri"/>
      </rPr>
      <t>'</t>
    </r>
    <r>
      <rPr>
        <sz val="11"/>
        <color rgb="FF000000"/>
        <rFont val="Calibri"/>
      </rPr>
      <t xml:space="preserve"> minutes</t>
    </r>
  </si>
  <si>
    <r>
      <rPr>
        <sz val="11"/>
        <color rgb="FF000000"/>
        <rFont val="Calibri"/>
      </rPr>
      <t>- Step 1: Run the following to set the HTTP timeout to less than or equal to 5 minutes</t>
    </r>
    <r>
      <rPr>
        <sz val="11"/>
        <color rgb="FF000000"/>
        <rFont val="Calibri"/>
      </rPr>
      <t xml:space="preserve">
</t>
    </r>
    <r>
      <rPr>
        <sz val="11"/>
        <color rgb="FF006096"/>
        <rFont val="Roboto Condensed"/>
      </rPr>
      <t>hostname(config)# http server session-timeout 5</t>
    </r>
    <r>
      <rPr>
        <sz val="11"/>
        <color rgb="FF006096"/>
        <rFont val="Roboto Condensed"/>
      </rPr>
      <t xml:space="preserve">
</t>
    </r>
  </si>
  <si>
    <r>
      <rPr>
        <sz val="11"/>
        <color rgb="FF000000"/>
        <rFont val="Calibri"/>
      </rPr>
      <t>Sets the timeout for an HTTP session before the security appliance terminates it.</t>
    </r>
  </si>
  <si>
    <r>
      <rPr>
        <sz val="11"/>
        <color rgb="FF000000"/>
        <rFont val="Calibri"/>
      </rPr>
      <t>- Step 1: Run the following to verify the required timeout is configured:</t>
    </r>
    <r>
      <rPr>
        <sz val="11"/>
        <color rgb="FF000000"/>
        <rFont val="Calibri"/>
      </rPr>
      <t xml:space="preserve">
</t>
    </r>
    <r>
      <rPr>
        <sz val="11"/>
        <color rgb="FF006096"/>
        <rFont val="Roboto Condensed"/>
      </rPr>
      <t>hostname#sh run http | in session-timeout.5</t>
    </r>
    <r>
      <rPr>
        <sz val="11"/>
        <color rgb="FF006096"/>
        <rFont val="Roboto Condensed"/>
      </rPr>
      <t xml:space="preserve">
</t>
    </r>
    <r>
      <rPr>
        <sz val="11"/>
        <color rgb="FF000000"/>
        <rFont val="Calibri"/>
      </rPr>
      <t xml:space="preserve">
</t>
    </r>
    <r>
      <rPr>
        <sz val="11"/>
        <color rgb="FF000000"/>
        <rFont val="Calibri"/>
      </rPr>
      <t>The output should look like</t>
    </r>
    <r>
      <rPr>
        <sz val="11"/>
        <color rgb="FF000000"/>
        <rFont val="Calibri"/>
      </rPr>
      <t xml:space="preserve">
</t>
    </r>
    <r>
      <rPr>
        <sz val="11"/>
        <color rgb="FF006096"/>
        <rFont val="Roboto Condensed"/>
      </rPr>
      <t xml:space="preserve">http server session-timeout 5 </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Asa#sh run http | in session-timeout.5</t>
    </r>
    <r>
      <rPr>
        <sz val="11"/>
        <color rgb="FF006096"/>
        <rFont val="Roboto Condensed"/>
      </rPr>
      <t xml:space="preserve">
</t>
    </r>
    <r>
      <rPr>
        <sz val="11"/>
        <color rgb="FF006096"/>
        <rFont val="Roboto Condensed"/>
      </rPr>
      <t>http server session-timeout 5</t>
    </r>
    <r>
      <rPr>
        <sz val="11"/>
        <color rgb="FF006096"/>
        <rFont val="Roboto Condensed"/>
      </rPr>
      <t xml:space="preserve">
</t>
    </r>
    <r>
      <rPr>
        <sz val="11"/>
        <color rgb="FF000000"/>
        <rFont val="Calibri"/>
      </rPr>
      <t xml:space="preserve">
</t>
    </r>
    <r>
      <rPr>
        <sz val="11"/>
        <color rgb="FF000000"/>
        <rFont val="Calibri"/>
      </rPr>
      <t>Here the session-timeout is 5 minutes</t>
    </r>
    <r>
      <rPr>
        <sz val="11"/>
        <color rgb="FF000000"/>
        <rFont val="Calibri"/>
      </rPr>
      <t xml:space="preserve">
</t>
    </r>
    <r>
      <rPr>
        <sz val="11"/>
        <color rgb="FF000000"/>
        <rFont val="Calibri"/>
      </rPr>
      <t>- Step 2: If an output is displayed, the system is compliant. If not, there is a finding.</t>
    </r>
  </si>
  <si>
    <r>
      <rPr>
        <sz val="11"/>
        <color rgb="FF000000"/>
        <rFont val="Calibri"/>
      </rPr>
      <t>The default session timeout value is 20 minutes.</t>
    </r>
  </si>
  <si>
    <t>NTP rules</t>
  </si>
  <si>
    <t>1.9.1.1</t>
  </si>
  <si>
    <r>
      <rPr>
        <sz val="11"/>
        <rFont val="Calibri"/>
      </rPr>
      <t xml:space="preserve">Ensure </t>
    </r>
    <r>
      <rPr>
        <sz val="11"/>
        <color rgb="FF000000"/>
        <rFont val="Calibri"/>
      </rPr>
      <t>'</t>
    </r>
    <r>
      <rPr>
        <b/>
        <sz val="11"/>
        <color rgb="FF000000"/>
        <rFont val="Calibri"/>
      </rPr>
      <t>NTP authentication</t>
    </r>
    <r>
      <rPr>
        <sz val="11"/>
        <color rgb="FF000000"/>
        <rFont val="Calibri"/>
      </rPr>
      <t>'</t>
    </r>
    <r>
      <rPr>
        <sz val="11"/>
        <color rgb="FF000000"/>
        <rFont val="Calibri"/>
      </rPr>
      <t xml:space="preserve"> is enabled</t>
    </r>
  </si>
  <si>
    <r>
      <rPr>
        <sz val="11"/>
        <color rgb="FF000000"/>
        <rFont val="Calibri"/>
      </rPr>
      <t>Run the following command to enable NTP authentication</t>
    </r>
    <r>
      <rPr>
        <sz val="11"/>
        <color rgb="FF000000"/>
        <rFont val="Calibri"/>
      </rPr>
      <t xml:space="preserve">
</t>
    </r>
    <r>
      <rPr>
        <sz val="11"/>
        <color rgb="FF006096"/>
        <rFont val="Roboto Condensed"/>
      </rPr>
      <t xml:space="preserve">hostname(config)#ntp authenticate </t>
    </r>
    <r>
      <rPr>
        <sz val="11"/>
        <color rgb="FF006096"/>
        <rFont val="Roboto Condensed"/>
      </rPr>
      <t xml:space="preserve">
</t>
    </r>
  </si>
  <si>
    <r>
      <rPr>
        <sz val="11"/>
        <color rgb="FF000000"/>
        <rFont val="Calibri"/>
      </rPr>
      <t>Enables NTP authentication in order to receive time information only from trusted sources</t>
    </r>
  </si>
  <si>
    <r>
      <rPr>
        <sz val="11"/>
        <color rgb="FF000000"/>
        <rFont val="Calibri"/>
      </rPr>
      <t>- Step 1: Run the following command to check whether NTP authentication is enabled</t>
    </r>
    <r>
      <rPr>
        <sz val="11"/>
        <color rgb="FF000000"/>
        <rFont val="Calibri"/>
      </rPr>
      <t xml:space="preserve">
</t>
    </r>
    <r>
      <rPr>
        <sz val="11"/>
        <color rgb="FF006096"/>
        <rFont val="Roboto Condensed"/>
      </rPr>
      <t>hostname#sh run ntp | in authenticate</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Asa-fw#sh run ntp | in authenticate</t>
    </r>
    <r>
      <rPr>
        <sz val="11"/>
        <color rgb="FF006096"/>
        <rFont val="Roboto Condensed"/>
      </rPr>
      <t xml:space="preserve">
</t>
    </r>
    <r>
      <rPr>
        <sz val="11"/>
        <color rgb="FF006096"/>
        <rFont val="Roboto Condensed"/>
      </rPr>
      <t xml:space="preserve">ntp authenticate </t>
    </r>
    <r>
      <rPr>
        <sz val="11"/>
        <color rgb="FF006096"/>
        <rFont val="Roboto Condensed"/>
      </rPr>
      <t xml:space="preserve">
</t>
    </r>
    <r>
      <rPr>
        <sz val="11"/>
        <color rgb="FF000000"/>
        <rFont val="Calibri"/>
      </rPr>
      <t xml:space="preserve">
</t>
    </r>
    <r>
      <rPr>
        <sz val="11"/>
        <color rgb="FF000000"/>
        <rFont val="Calibri"/>
      </rPr>
      <t>- Step 2: If an output is displayed, the system is compliant. If not, it is a finding.</t>
    </r>
  </si>
  <si>
    <t>1.9.1.2</t>
  </si>
  <si>
    <r>
      <rPr>
        <sz val="11"/>
        <rFont val="Calibri"/>
      </rPr>
      <t xml:space="preserve">Ensure </t>
    </r>
    <r>
      <rPr>
        <sz val="11"/>
        <color rgb="FF000000"/>
        <rFont val="Calibri"/>
      </rPr>
      <t>'</t>
    </r>
    <r>
      <rPr>
        <b/>
        <sz val="11"/>
        <color rgb="FF000000"/>
        <rFont val="Calibri"/>
      </rPr>
      <t>NTP authentication key</t>
    </r>
    <r>
      <rPr>
        <sz val="11"/>
        <color rgb="FF000000"/>
        <rFont val="Calibri"/>
      </rPr>
      <t>'</t>
    </r>
    <r>
      <rPr>
        <sz val="11"/>
        <color rgb="FF000000"/>
        <rFont val="Calibri"/>
      </rPr>
      <t xml:space="preserve"> is configured correctly</t>
    </r>
  </si>
  <si>
    <r>
      <rPr>
        <sz val="11"/>
        <color rgb="FF000000"/>
        <rFont val="Calibri"/>
      </rPr>
      <t>- Step 1: Run the following to set the authentication key ID &lt;key_id&gt;</t>
    </r>
    <r>
      <rPr>
        <sz val="11"/>
        <color rgb="FF000000"/>
        <rFont val="Calibri"/>
      </rPr>
      <t xml:space="preserve">
</t>
    </r>
    <r>
      <rPr>
        <sz val="11"/>
        <color rgb="FF006096"/>
        <rFont val="Roboto Condensed"/>
      </rPr>
      <t xml:space="preserve">hostname(config)# ntp trusted-key &lt;key_id&gt; </t>
    </r>
    <r>
      <rPr>
        <sz val="11"/>
        <color rgb="FF006096"/>
        <rFont val="Roboto Condensed"/>
      </rPr>
      <t xml:space="preserve">
</t>
    </r>
    <r>
      <rPr>
        <sz val="11"/>
        <color rgb="FF000000"/>
        <rFont val="Calibri"/>
      </rPr>
      <t xml:space="preserve">
</t>
    </r>
    <r>
      <rPr>
        <sz val="11"/>
        <color rgb="FF000000"/>
        <rFont val="Calibri"/>
      </rPr>
      <t>- Step 2: Run the following to configure the authentication key &lt;authentication_key&gt;</t>
    </r>
    <r>
      <rPr>
        <sz val="11"/>
        <color rgb="FF000000"/>
        <rFont val="Calibri"/>
      </rPr>
      <t xml:space="preserve">
</t>
    </r>
    <r>
      <rPr>
        <sz val="11"/>
        <color rgb="FF006096"/>
        <rFont val="Roboto Condensed"/>
      </rPr>
      <t>hostname(config)# ntp authentication-key &lt;key_id&gt; md5 &lt;authentication_key&gt;</t>
    </r>
    <r>
      <rPr>
        <sz val="11"/>
        <color rgb="FF006096"/>
        <rFont val="Roboto Condensed"/>
      </rPr>
      <t xml:space="preserve">
</t>
    </r>
  </si>
  <si>
    <r>
      <rPr>
        <sz val="11"/>
        <color rgb="FF000000"/>
        <rFont val="Calibri"/>
      </rPr>
      <t>Sets the key used to authenticate NTP servers</t>
    </r>
  </si>
  <si>
    <r>
      <rPr>
        <sz val="11"/>
        <color rgb="FF000000"/>
        <rFont val="Calibri"/>
      </rPr>
      <t>- Step 1: Run the following command to check whether the NTP key is configured</t>
    </r>
    <r>
      <rPr>
        <sz val="11"/>
        <color rgb="FF000000"/>
        <rFont val="Calibri"/>
      </rPr>
      <t xml:space="preserve">
</t>
    </r>
    <r>
      <rPr>
        <sz val="11"/>
        <color rgb="FF006096"/>
        <rFont val="Roboto Condensed"/>
      </rPr>
      <t>hostname#sh run ntp | in authentication-key</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Asa-fw#sh run ntp | in authentication-key</t>
    </r>
    <r>
      <rPr>
        <sz val="11"/>
        <color rgb="FF006096"/>
        <rFont val="Roboto Condensed"/>
      </rPr>
      <t xml:space="preserve">
</t>
    </r>
    <r>
      <rPr>
        <sz val="11"/>
        <color rgb="FF006096"/>
        <rFont val="Roboto Condensed"/>
      </rPr>
      <t xml:space="preserve">ntp authentication-key 11 md5 ***** </t>
    </r>
    <r>
      <rPr>
        <sz val="11"/>
        <color rgb="FF006096"/>
        <rFont val="Roboto Condensed"/>
      </rPr>
      <t xml:space="preserve">
</t>
    </r>
    <r>
      <rPr>
        <sz val="11"/>
        <color rgb="FF000000"/>
        <rFont val="Calibri"/>
      </rPr>
      <t xml:space="preserve">
</t>
    </r>
    <r>
      <rPr>
        <sz val="11"/>
        <color rgb="FF000000"/>
        <rFont val="Calibri"/>
      </rPr>
      <t>- Step 2: If an output is displayed, the system is compliant. If not, it is a finding.</t>
    </r>
  </si>
  <si>
    <t>1.9.1.3</t>
  </si>
  <si>
    <r>
      <rPr>
        <sz val="11"/>
        <rFont val="Calibri"/>
      </rPr>
      <t xml:space="preserve">Ensure </t>
    </r>
    <r>
      <rPr>
        <sz val="11"/>
        <color rgb="FF000000"/>
        <rFont val="Calibri"/>
      </rPr>
      <t>'</t>
    </r>
    <r>
      <rPr>
        <b/>
        <sz val="11"/>
        <color rgb="FF000000"/>
        <rFont val="Calibri"/>
      </rPr>
      <t>trusted NTP server</t>
    </r>
    <r>
      <rPr>
        <sz val="11"/>
        <color rgb="FF000000"/>
        <rFont val="Calibri"/>
      </rPr>
      <t>'</t>
    </r>
    <r>
      <rPr>
        <sz val="11"/>
        <color rgb="FF000000"/>
        <rFont val="Calibri"/>
      </rPr>
      <t xml:space="preserve"> exists</t>
    </r>
  </si>
  <si>
    <r>
      <rPr>
        <sz val="11"/>
        <color rgb="FF000000"/>
        <rFont val="Calibri"/>
      </rPr>
      <t>- Step 1: Acquire the authentication key ID &lt;key_id&gt;, the IP address of the NTP server &lt;ip_address&gt; and the interface &lt;interface_name&gt; used by the appliance to communicate with the NTP server.</t>
    </r>
    <r>
      <rPr>
        <sz val="11"/>
        <color rgb="FF000000"/>
        <rFont val="Calibri"/>
      </rPr>
      <t xml:space="preserve">
</t>
    </r>
    <r>
      <rPr>
        <sz val="11"/>
        <color rgb="FF000000"/>
        <rFont val="Calibri"/>
      </rPr>
      <t>- Step 2: Run the following to configure the trusted NTP server</t>
    </r>
    <r>
      <rPr>
        <sz val="11"/>
        <color rgb="FF000000"/>
        <rFont val="Calibri"/>
      </rPr>
      <t xml:space="preserve">
</t>
    </r>
    <r>
      <rPr>
        <sz val="11"/>
        <color rgb="FF006096"/>
        <rFont val="Roboto Condensed"/>
      </rPr>
      <t>hostname(config)# ntp server &lt;ip_address&gt; key &lt;key_id&gt; source &lt;interface_name&gt;</t>
    </r>
    <r>
      <rPr>
        <sz val="11"/>
        <color rgb="FF006096"/>
        <rFont val="Roboto Condensed"/>
      </rPr>
      <t xml:space="preserve">
</t>
    </r>
  </si>
  <si>
    <r>
      <rPr>
        <sz val="11"/>
        <color rgb="FF000000"/>
        <rFont val="Calibri"/>
      </rPr>
      <t>Sets a NTP server for which authentication is enabled in order to receive time information</t>
    </r>
  </si>
  <si>
    <r>
      <rPr>
        <sz val="11"/>
        <color rgb="FF000000"/>
        <rFont val="Calibri"/>
      </rPr>
      <t>- Step 1: Run the following command to check whether a trusted NTP server is configured</t>
    </r>
    <r>
      <rPr>
        <sz val="11"/>
        <color rgb="FF000000"/>
        <rFont val="Calibri"/>
      </rPr>
      <t xml:space="preserve">
</t>
    </r>
    <r>
      <rPr>
        <sz val="11"/>
        <color rgb="FF006096"/>
        <rFont val="Roboto Condensed"/>
      </rPr>
      <t>hostname#sh run ntp | in [0-5]_key</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Asa-fw#sh run ntp | in [0-5]_key</t>
    </r>
    <r>
      <rPr>
        <sz val="11"/>
        <color rgb="FF006096"/>
        <rFont val="Roboto Condensed"/>
      </rPr>
      <t xml:space="preserve">
</t>
    </r>
    <r>
      <rPr>
        <sz val="11"/>
        <color rgb="FF006096"/>
        <rFont val="Roboto Condensed"/>
      </rPr>
      <t xml:space="preserve">ntp server 10.140.1.100 key 11 source mgmt </t>
    </r>
    <r>
      <rPr>
        <sz val="11"/>
        <color rgb="FF006096"/>
        <rFont val="Roboto Condensed"/>
      </rPr>
      <t xml:space="preserve">
</t>
    </r>
    <r>
      <rPr>
        <sz val="11"/>
        <color rgb="FF000000"/>
        <rFont val="Calibri"/>
      </rPr>
      <t xml:space="preserve">
</t>
    </r>
    <r>
      <rPr>
        <sz val="11"/>
        <color rgb="FF000000"/>
        <rFont val="Calibri"/>
      </rPr>
      <t>- Step 2: If an output is displayed, the system is compliant. If not, it is a finding.</t>
    </r>
  </si>
  <si>
    <t>Clock rules</t>
  </si>
  <si>
    <t>1.9.2</t>
  </si>
  <si>
    <r>
      <rPr>
        <sz val="11"/>
        <rFont val="Calibri"/>
      </rPr>
      <t xml:space="preserve">Ensure </t>
    </r>
    <r>
      <rPr>
        <sz val="11"/>
        <color rgb="FF000000"/>
        <rFont val="Calibri"/>
      </rPr>
      <t>'</t>
    </r>
    <r>
      <rPr>
        <b/>
        <sz val="11"/>
        <color rgb="FF000000"/>
        <rFont val="Calibri"/>
      </rPr>
      <t>local timezone</t>
    </r>
    <r>
      <rPr>
        <sz val="11"/>
        <color rgb="FF000000"/>
        <rFont val="Calibri"/>
      </rPr>
      <t>'</t>
    </r>
    <r>
      <rPr>
        <sz val="11"/>
        <color rgb="FF000000"/>
        <rFont val="Calibri"/>
      </rPr>
      <t xml:space="preserve"> is properly configured</t>
    </r>
  </si>
  <si>
    <r>
      <rPr>
        <sz val="11"/>
        <color rgb="FF000000"/>
        <rFont val="Calibri"/>
      </rPr>
      <t>- Step 1: Acquire standard zone name (enterprise_zone_name) used by the enterprise (GMT, UTC, EDT, PST)</t>
    </r>
    <r>
      <rPr>
        <sz val="11"/>
        <color rgb="FF000000"/>
        <rFont val="Calibri"/>
      </rPr>
      <t xml:space="preserve">
</t>
    </r>
    <r>
      <rPr>
        <sz val="11"/>
        <color rgb="FF000000"/>
        <rFont val="Calibri"/>
      </rPr>
      <t>- Step 2: Run the following to configure the required value</t>
    </r>
    <r>
      <rPr>
        <sz val="11"/>
        <color rgb="FF000000"/>
        <rFont val="Calibri"/>
      </rPr>
      <t xml:space="preserve">
</t>
    </r>
    <r>
      <rPr>
        <sz val="11"/>
        <color rgb="FF006096"/>
        <rFont val="Roboto Condensed"/>
      </rPr>
      <t>hostname(config)# clock timezone &lt;enterprise_zone_name&gt; &lt;local_offset&gt;</t>
    </r>
    <r>
      <rPr>
        <sz val="11"/>
        <color rgb="FF006096"/>
        <rFont val="Roboto Condensed"/>
      </rPr>
      <t xml:space="preserve">
</t>
    </r>
  </si>
  <si>
    <r>
      <rPr>
        <sz val="11"/>
        <color rgb="FF000000"/>
        <rFont val="Calibri"/>
      </rPr>
      <t>Sets the local time zone information so that the time displayed by the ASA is more relevant to those who are viewing it.</t>
    </r>
  </si>
  <si>
    <r>
      <rPr>
        <sz val="11"/>
        <color rgb="FF000000"/>
        <rFont val="Calibri"/>
      </rPr>
      <t>- Step 1: Acquire standard zone name (enterprise_zone_name) used by the enterprise (GMT, UTC, EDT, PST)</t>
    </r>
    <r>
      <rPr>
        <sz val="11"/>
        <color rgb="FF000000"/>
        <rFont val="Calibri"/>
      </rPr>
      <t xml:space="preserve">
</t>
    </r>
    <r>
      <rPr>
        <sz val="11"/>
        <color rgb="FF000000"/>
        <rFont val="Calibri"/>
      </rPr>
      <t>- Step 2: Run the following to check if the required value is configured</t>
    </r>
    <r>
      <rPr>
        <sz val="11"/>
        <color rgb="FF000000"/>
        <rFont val="Calibri"/>
      </rPr>
      <t xml:space="preserve">
</t>
    </r>
    <r>
      <rPr>
        <sz val="11"/>
        <color rgb="FF006096"/>
        <rFont val="Roboto Condensed"/>
      </rPr>
      <t xml:space="preserve">hostname#sh run clock | in &lt;enterprise_zone_name&gt; </t>
    </r>
    <r>
      <rPr>
        <sz val="11"/>
        <color rgb="FF006096"/>
        <rFont val="Roboto Condensed"/>
      </rPr>
      <t xml:space="preserve">
</t>
    </r>
    <r>
      <rPr>
        <sz val="11"/>
        <color rgb="FF000000"/>
        <rFont val="Calibri"/>
      </rPr>
      <t xml:space="preserve">
</t>
    </r>
    <r>
      <rPr>
        <sz val="11"/>
        <color rgb="FF000000"/>
        <rFont val="Calibri"/>
      </rPr>
      <t>The output should look like</t>
    </r>
    <r>
      <rPr>
        <sz val="11"/>
        <color rgb="FF000000"/>
        <rFont val="Calibri"/>
      </rPr>
      <t xml:space="preserve">
</t>
    </r>
    <r>
      <rPr>
        <sz val="11"/>
        <color rgb="FF006096"/>
        <rFont val="Roboto Condensed"/>
      </rPr>
      <t xml:space="preserve">clock timezone enterprise_zone_name local_offset </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 sh run clock | in EDT</t>
    </r>
    <r>
      <rPr>
        <sz val="11"/>
        <color rgb="FF006096"/>
        <rFont val="Roboto Condensed"/>
      </rPr>
      <t xml:space="preserve">
</t>
    </r>
    <r>
      <rPr>
        <sz val="11"/>
        <color rgb="FF006096"/>
        <rFont val="Roboto Condensed"/>
      </rPr>
      <t xml:space="preserve">clock timezone EDT 1 </t>
    </r>
    <r>
      <rPr>
        <sz val="11"/>
        <color rgb="FF006096"/>
        <rFont val="Roboto Condensed"/>
      </rPr>
      <t xml:space="preserve">
</t>
    </r>
    <r>
      <rPr>
        <sz val="11"/>
        <color rgb="FF000000"/>
        <rFont val="Calibri"/>
      </rPr>
      <t xml:space="preserve">
</t>
    </r>
    <r>
      <rPr>
        <sz val="11"/>
        <color rgb="FF000000"/>
        <rFont val="Calibri"/>
      </rPr>
      <t xml:space="preserve">Here the enterprise_zone_name is </t>
    </r>
    <r>
      <rPr>
        <b/>
        <sz val="11"/>
        <color rgb="FF000000"/>
        <rFont val="Calibri"/>
      </rPr>
      <t>EDT</t>
    </r>
    <r>
      <rPr>
        <sz val="11"/>
        <color rgb="FF000000"/>
        <rFont val="Calibri"/>
      </rPr>
      <t xml:space="preserve"> and the </t>
    </r>
    <r>
      <rPr>
        <b/>
        <sz val="11"/>
        <color rgb="FF000000"/>
        <rFont val="Calibri"/>
      </rPr>
      <t>local_offset</t>
    </r>
    <r>
      <rPr>
        <sz val="11"/>
        <color rgb="FF000000"/>
        <rFont val="Calibri"/>
      </rPr>
      <t xml:space="preserve"> is </t>
    </r>
    <r>
      <rPr>
        <b/>
        <sz val="11"/>
        <color rgb="FF000000"/>
        <rFont val="Calibri"/>
      </rPr>
      <t>1</t>
    </r>
    <r>
      <rPr>
        <sz val="11"/>
        <color rgb="FF000000"/>
        <rFont val="Calibri"/>
      </rPr>
      <t xml:space="preserve">
</t>
    </r>
    <r>
      <rPr>
        <sz val="11"/>
        <color rgb="FF000000"/>
        <rFont val="Calibri"/>
      </rPr>
      <t>- Step 3: If an output is displayed, the system is compliant. If not, there is a finding.</t>
    </r>
  </si>
  <si>
    <r>
      <rPr>
        <sz val="11"/>
        <color rgb="FF000000"/>
        <rFont val="Calibri"/>
      </rPr>
      <t>By default, the time zone is UTC</t>
    </r>
  </si>
  <si>
    <t>Logging Rules</t>
  </si>
  <si>
    <t>1.10.1</t>
  </si>
  <si>
    <r>
      <rPr>
        <sz val="11"/>
        <rFont val="Calibri"/>
      </rPr>
      <t xml:space="preserve">Ensure </t>
    </r>
    <r>
      <rPr>
        <sz val="11"/>
        <color rgb="FF000000"/>
        <rFont val="Calibri"/>
      </rPr>
      <t>'</t>
    </r>
    <r>
      <rPr>
        <b/>
        <sz val="11"/>
        <color rgb="FF000000"/>
        <rFont val="Calibri"/>
      </rPr>
      <t>logging</t>
    </r>
    <r>
      <rPr>
        <sz val="11"/>
        <color rgb="FF000000"/>
        <rFont val="Calibri"/>
      </rPr>
      <t>'</t>
    </r>
    <r>
      <rPr>
        <sz val="11"/>
        <color rgb="FF000000"/>
        <rFont val="Calibri"/>
      </rPr>
      <t xml:space="preserve"> is enabled</t>
    </r>
  </si>
  <si>
    <r>
      <rPr>
        <sz val="11"/>
        <color rgb="FF000000"/>
        <rFont val="Calibri"/>
      </rPr>
      <t>Run the following to enable logging</t>
    </r>
    <r>
      <rPr>
        <sz val="11"/>
        <color rgb="FF000000"/>
        <rFont val="Calibri"/>
      </rPr>
      <t xml:space="preserve">
</t>
    </r>
    <r>
      <rPr>
        <sz val="11"/>
        <color rgb="FF006096"/>
        <rFont val="Roboto Condensed"/>
      </rPr>
      <t xml:space="preserve">hostname(config)#logging enable&gt; </t>
    </r>
    <r>
      <rPr>
        <sz val="11"/>
        <color rgb="FF006096"/>
        <rFont val="Roboto Condensed"/>
      </rPr>
      <t xml:space="preserve">
</t>
    </r>
  </si>
  <si>
    <r>
      <rPr>
        <sz val="11"/>
        <color rgb="FF000000"/>
        <rFont val="Calibri"/>
      </rPr>
      <t>Enables logging</t>
    </r>
  </si>
  <si>
    <r>
      <rPr>
        <sz val="11"/>
        <color rgb="FF000000"/>
        <rFont val="Calibri"/>
      </rPr>
      <t>- Step 1: Run the following to check if logging is enabled</t>
    </r>
    <r>
      <rPr>
        <sz val="11"/>
        <color rgb="FF000000"/>
        <rFont val="Calibri"/>
      </rPr>
      <t xml:space="preserve">
</t>
    </r>
    <r>
      <rPr>
        <sz val="11"/>
        <color rgb="FF006096"/>
        <rFont val="Roboto Condensed"/>
      </rPr>
      <t xml:space="preserve">hostname# sh run logging | in enable </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Dc-fw-01# sh run logging | in enable</t>
    </r>
    <r>
      <rPr>
        <sz val="11"/>
        <color rgb="FF006096"/>
        <rFont val="Roboto Condensed"/>
      </rPr>
      <t xml:space="preserve">
</t>
    </r>
    <r>
      <rPr>
        <sz val="11"/>
        <color rgb="FF006096"/>
        <rFont val="Roboto Condensed"/>
      </rPr>
      <t xml:space="preserve">logging enable </t>
    </r>
    <r>
      <rPr>
        <sz val="11"/>
        <color rgb="FF006096"/>
        <rFont val="Roboto Condensed"/>
      </rPr>
      <t xml:space="preserve">
</t>
    </r>
    <r>
      <rPr>
        <sz val="11"/>
        <color rgb="FF000000"/>
        <rFont val="Calibri"/>
      </rPr>
      <t xml:space="preserve">
</t>
    </r>
    <r>
      <rPr>
        <sz val="11"/>
        <color rgb="FF000000"/>
        <rFont val="Calibri"/>
      </rPr>
      <t>- Step 2: If an output is displayed, the system is compliant. If not, it is a finding.</t>
    </r>
  </si>
  <si>
    <t>1.10.2</t>
  </si>
  <si>
    <r>
      <rPr>
        <sz val="11"/>
        <rFont val="Calibri"/>
      </rPr>
      <t xml:space="preserve">Ensure </t>
    </r>
    <r>
      <rPr>
        <sz val="11"/>
        <color rgb="FF000000"/>
        <rFont val="Calibri"/>
      </rPr>
      <t>'</t>
    </r>
    <r>
      <rPr>
        <b/>
        <sz val="11"/>
        <color rgb="FF000000"/>
        <rFont val="Calibri"/>
      </rPr>
      <t>logging to Serial console</t>
    </r>
    <r>
      <rPr>
        <sz val="11"/>
        <color rgb="FF000000"/>
        <rFont val="Calibri"/>
      </rPr>
      <t>'</t>
    </r>
    <r>
      <rPr>
        <sz val="11"/>
        <color rgb="FF000000"/>
        <rFont val="Calibri"/>
      </rPr>
      <t xml:space="preserve"> is disabled</t>
    </r>
  </si>
  <si>
    <r>
      <rPr>
        <sz val="11"/>
        <color rgb="FF000000"/>
        <rFont val="Calibri"/>
      </rPr>
      <t>Run the following command to disable the logging to console</t>
    </r>
    <r>
      <rPr>
        <sz val="11"/>
        <color rgb="FF000000"/>
        <rFont val="Calibri"/>
      </rPr>
      <t xml:space="preserve">
</t>
    </r>
    <r>
      <rPr>
        <sz val="11"/>
        <color rgb="FF006096"/>
        <rFont val="Roboto Condensed"/>
      </rPr>
      <t>hostname(config)#no logging console</t>
    </r>
    <r>
      <rPr>
        <sz val="11"/>
        <color rgb="FF006096"/>
        <rFont val="Roboto Condensed"/>
      </rPr>
      <t xml:space="preserve">
</t>
    </r>
  </si>
  <si>
    <r>
      <rPr>
        <sz val="11"/>
        <color rgb="FF000000"/>
        <rFont val="Calibri"/>
      </rPr>
      <t>Disables the logging to the Serial console</t>
    </r>
  </si>
  <si>
    <r>
      <rPr>
        <sz val="11"/>
        <color rgb="FF000000"/>
        <rFont val="Calibri"/>
      </rPr>
      <t>- Step 1: Run the following to check if the logging to console is enabled</t>
    </r>
    <r>
      <rPr>
        <sz val="11"/>
        <color rgb="FF000000"/>
        <rFont val="Calibri"/>
      </rPr>
      <t xml:space="preserve">
</t>
    </r>
    <r>
      <rPr>
        <sz val="11"/>
        <color rgb="FF006096"/>
        <rFont val="Roboto Condensed"/>
      </rPr>
      <t>hostname# sh run logging | grep console</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asa-fw-2# sh run logging | grep console</t>
    </r>
    <r>
      <rPr>
        <sz val="11"/>
        <color rgb="FF006096"/>
        <rFont val="Roboto Condensed"/>
      </rPr>
      <t xml:space="preserve">
</t>
    </r>
    <r>
      <rPr>
        <sz val="11"/>
        <color rgb="FF006096"/>
        <rFont val="Roboto Condensed"/>
      </rPr>
      <t xml:space="preserve">logging console errors </t>
    </r>
    <r>
      <rPr>
        <sz val="11"/>
        <color rgb="FF006096"/>
        <rFont val="Roboto Condensed"/>
      </rPr>
      <t xml:space="preserve">
</t>
    </r>
    <r>
      <rPr>
        <sz val="11"/>
        <color rgb="FF000000"/>
        <rFont val="Calibri"/>
      </rPr>
      <t xml:space="preserve">
</t>
    </r>
    <r>
      <rPr>
        <sz val="11"/>
        <color rgb="FF000000"/>
        <rFont val="Calibri"/>
      </rPr>
      <t>- Step 2: If an output is displayed, the system is not compliant. It is a finding.</t>
    </r>
  </si>
  <si>
    <r>
      <rPr>
        <sz val="11"/>
        <color rgb="FF000000"/>
        <rFont val="Calibri"/>
      </rPr>
      <t>The logging to console is disabled by default</t>
    </r>
  </si>
  <si>
    <t>1.10.3</t>
  </si>
  <si>
    <r>
      <rPr>
        <sz val="11"/>
        <rFont val="Calibri"/>
      </rPr>
      <t xml:space="preserve">Ensure </t>
    </r>
    <r>
      <rPr>
        <sz val="11"/>
        <color rgb="FF000000"/>
        <rFont val="Calibri"/>
      </rPr>
      <t>'</t>
    </r>
    <r>
      <rPr>
        <b/>
        <sz val="11"/>
        <color rgb="FF000000"/>
        <rFont val="Calibri"/>
      </rPr>
      <t>logging to monitor</t>
    </r>
    <r>
      <rPr>
        <sz val="11"/>
        <color rgb="FF000000"/>
        <rFont val="Calibri"/>
      </rPr>
      <t>'</t>
    </r>
    <r>
      <rPr>
        <sz val="11"/>
        <color rgb="FF000000"/>
        <rFont val="Calibri"/>
      </rPr>
      <t xml:space="preserve"> is disabled</t>
    </r>
  </si>
  <si>
    <r>
      <rPr>
        <sz val="11"/>
        <color rgb="FF000000"/>
        <rFont val="Calibri"/>
      </rPr>
      <t>Run the following command to disable the logging monitor</t>
    </r>
    <r>
      <rPr>
        <sz val="11"/>
        <color rgb="FF000000"/>
        <rFont val="Calibri"/>
      </rPr>
      <t xml:space="preserve">
</t>
    </r>
    <r>
      <rPr>
        <sz val="11"/>
        <color rgb="FF006096"/>
        <rFont val="Roboto Condensed"/>
      </rPr>
      <t xml:space="preserve">hostname(config)#no logging monitor </t>
    </r>
    <r>
      <rPr>
        <sz val="11"/>
        <color rgb="FF006096"/>
        <rFont val="Roboto Condensed"/>
      </rPr>
      <t xml:space="preserve">
</t>
    </r>
  </si>
  <si>
    <r>
      <rPr>
        <sz val="11"/>
        <color rgb="FF000000"/>
        <rFont val="Calibri"/>
      </rPr>
      <t>Disables the logging to monitor</t>
    </r>
  </si>
  <si>
    <r>
      <rPr>
        <sz val="11"/>
        <color rgb="FF000000"/>
        <rFont val="Calibri"/>
      </rPr>
      <t>- Step 1: Run the following to check if the logging monitor is enabled</t>
    </r>
    <r>
      <rPr>
        <sz val="11"/>
        <color rgb="FF000000"/>
        <rFont val="Calibri"/>
      </rPr>
      <t xml:space="preserve">
</t>
    </r>
    <r>
      <rPr>
        <sz val="11"/>
        <color rgb="FF006096"/>
        <rFont val="Roboto Condensed"/>
      </rPr>
      <t xml:space="preserve">hostname# sh run logging | grep monitor </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asa-fw-2# sh run logging | grep monitor</t>
    </r>
    <r>
      <rPr>
        <sz val="11"/>
        <color rgb="FF006096"/>
        <rFont val="Roboto Condensed"/>
      </rPr>
      <t xml:space="preserve">
</t>
    </r>
    <r>
      <rPr>
        <sz val="11"/>
        <color rgb="FF006096"/>
        <rFont val="Roboto Condensed"/>
      </rPr>
      <t xml:space="preserve">logging monitor debugging </t>
    </r>
    <r>
      <rPr>
        <sz val="11"/>
        <color rgb="FF006096"/>
        <rFont val="Roboto Condensed"/>
      </rPr>
      <t xml:space="preserve">
</t>
    </r>
    <r>
      <rPr>
        <sz val="11"/>
        <color rgb="FF000000"/>
        <rFont val="Calibri"/>
      </rPr>
      <t xml:space="preserve">
</t>
    </r>
    <r>
      <rPr>
        <sz val="11"/>
        <color rgb="FF000000"/>
        <rFont val="Calibri"/>
      </rPr>
      <t>- Step 2: If an output is displayed, the system is not compliant. It is a finding.</t>
    </r>
  </si>
  <si>
    <r>
      <rPr>
        <sz val="11"/>
        <color rgb="FF000000"/>
        <rFont val="Calibri"/>
      </rPr>
      <t>The logging monitor is disabled by default</t>
    </r>
  </si>
  <si>
    <t>1.10.4</t>
  </si>
  <si>
    <r>
      <rPr>
        <sz val="11"/>
        <rFont val="Calibri"/>
      </rPr>
      <t xml:space="preserve">Ensure </t>
    </r>
    <r>
      <rPr>
        <sz val="11"/>
        <color rgb="FF000000"/>
        <rFont val="Calibri"/>
      </rPr>
      <t>'</t>
    </r>
    <r>
      <rPr>
        <b/>
        <sz val="11"/>
        <color rgb="FF000000"/>
        <rFont val="Calibri"/>
      </rPr>
      <t>syslog hosts</t>
    </r>
    <r>
      <rPr>
        <sz val="11"/>
        <color rgb="FF000000"/>
        <rFont val="Calibri"/>
      </rPr>
      <t>'</t>
    </r>
    <r>
      <rPr>
        <sz val="11"/>
        <color rgb="FF000000"/>
        <rFont val="Calibri"/>
      </rPr>
      <t xml:space="preserve"> is configured correctly</t>
    </r>
  </si>
  <si>
    <r>
      <rPr>
        <sz val="11"/>
        <color rgb="FF000000"/>
        <rFont val="Calibri"/>
      </rPr>
      <t>Run the following to configure the Syslog server</t>
    </r>
    <r>
      <rPr>
        <sz val="11"/>
        <color rgb="FF000000"/>
        <rFont val="Calibri"/>
      </rPr>
      <t xml:space="preserve">
</t>
    </r>
    <r>
      <rPr>
        <sz val="11"/>
        <color rgb="FF006096"/>
        <rFont val="Roboto Condensed"/>
      </rPr>
      <t xml:space="preserve">hostname(config)# logging host &lt;interface_name&gt; &lt;host_ip_address&gt;   </t>
    </r>
    <r>
      <rPr>
        <sz val="11"/>
        <color rgb="FF006096"/>
        <rFont val="Roboto Condensed"/>
      </rPr>
      <t xml:space="preserve">
</t>
    </r>
  </si>
  <si>
    <r>
      <rPr>
        <sz val="11"/>
        <color rgb="FF000000"/>
        <rFont val="Calibri"/>
      </rPr>
      <t>Sets the SNMP notification recipient or the NMS or SNMP manager that can connect to the ASA.</t>
    </r>
  </si>
  <si>
    <r>
      <rPr>
        <sz val="11"/>
        <color rgb="FF000000"/>
        <rFont val="Calibri"/>
      </rPr>
      <t>- Step 1: Run the following to check whether the Syslog host is configured:</t>
    </r>
    <r>
      <rPr>
        <sz val="11"/>
        <color rgb="FF000000"/>
        <rFont val="Calibri"/>
      </rPr>
      <t xml:space="preserve">
</t>
    </r>
    <r>
      <rPr>
        <sz val="11"/>
        <color rgb="FF006096"/>
        <rFont val="Roboto Condensed"/>
      </rPr>
      <t xml:space="preserve">hostname#sh run logging | i host </t>
    </r>
    <r>
      <rPr>
        <sz val="11"/>
        <color rgb="FF006096"/>
        <rFont val="Roboto Condensed"/>
      </rPr>
      <t xml:space="preserve">
</t>
    </r>
    <r>
      <rPr>
        <sz val="11"/>
        <color rgb="FF000000"/>
        <rFont val="Calibri"/>
      </rPr>
      <t xml:space="preserve">
</t>
    </r>
    <r>
      <rPr>
        <sz val="11"/>
        <color rgb="FF000000"/>
        <rFont val="Calibri"/>
      </rPr>
      <t>The output should look like:</t>
    </r>
    <r>
      <rPr>
        <sz val="11"/>
        <color rgb="FF000000"/>
        <rFont val="Calibri"/>
      </rPr>
      <t xml:space="preserve">
</t>
    </r>
    <r>
      <rPr>
        <sz val="11"/>
        <color rgb="FF006096"/>
        <rFont val="Roboto Condensed"/>
      </rPr>
      <t xml:space="preserve">logging host interface_name host_ip_address </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Asa#sh run logging | i host</t>
    </r>
    <r>
      <rPr>
        <sz val="11"/>
        <color rgb="FF006096"/>
        <rFont val="Roboto Condensed"/>
      </rPr>
      <t xml:space="preserve">
</t>
    </r>
    <r>
      <rPr>
        <sz val="11"/>
        <color rgb="FF006096"/>
        <rFont val="Roboto Condensed"/>
      </rPr>
      <t xml:space="preserve">logging host mgmt 10.7.26.5   </t>
    </r>
    <r>
      <rPr>
        <sz val="11"/>
        <color rgb="FF006096"/>
        <rFont val="Roboto Condensed"/>
      </rPr>
      <t xml:space="preserve">
</t>
    </r>
    <r>
      <rPr>
        <sz val="11"/>
        <color rgb="FF000000"/>
        <rFont val="Calibri"/>
      </rPr>
      <t xml:space="preserve">
</t>
    </r>
    <r>
      <rPr>
        <sz val="11"/>
        <color rgb="FF000000"/>
        <rFont val="Calibri"/>
      </rPr>
      <t>Here the interface name is mgmt, the Syslog server IP address is 10.7.26.5</t>
    </r>
    <r>
      <rPr>
        <sz val="11"/>
        <color rgb="FF000000"/>
        <rFont val="Calibri"/>
      </rPr>
      <t xml:space="preserve">
</t>
    </r>
    <r>
      <rPr>
        <sz val="11"/>
        <color rgb="FF000000"/>
        <rFont val="Calibri"/>
      </rPr>
      <t>- Step 2: If an output is displayed, the system is compliant. If not, there is a finding.</t>
    </r>
  </si>
  <si>
    <r>
      <rPr>
        <sz val="11"/>
        <color rgb="FF000000"/>
        <rFont val="Calibri"/>
      </rPr>
      <t>The syslog server is not configured by default.</t>
    </r>
  </si>
  <si>
    <t>1.10.5</t>
  </si>
  <si>
    <r>
      <rPr>
        <sz val="11"/>
        <rFont val="Calibri"/>
      </rPr>
      <t xml:space="preserve">Ensure </t>
    </r>
    <r>
      <rPr>
        <sz val="11"/>
        <color rgb="FF000000"/>
        <rFont val="Calibri"/>
      </rPr>
      <t>'</t>
    </r>
    <r>
      <rPr>
        <b/>
        <sz val="11"/>
        <color rgb="FF000000"/>
        <rFont val="Calibri"/>
      </rPr>
      <t>logging with the device ID</t>
    </r>
    <r>
      <rPr>
        <sz val="11"/>
        <color rgb="FF000000"/>
        <rFont val="Calibri"/>
      </rPr>
      <t>'</t>
    </r>
    <r>
      <rPr>
        <sz val="11"/>
        <color rgb="FF000000"/>
        <rFont val="Calibri"/>
      </rPr>
      <t xml:space="preserve"> is configured correctly</t>
    </r>
  </si>
  <si>
    <r>
      <rPr>
        <sz val="11"/>
        <color rgb="FF000000"/>
        <rFont val="Calibri"/>
      </rPr>
      <t>Run the following to enable logging with the device hostname:</t>
    </r>
    <r>
      <rPr>
        <sz val="11"/>
        <color rgb="FF000000"/>
        <rFont val="Calibri"/>
      </rPr>
      <t xml:space="preserve">
</t>
    </r>
    <r>
      <rPr>
        <sz val="11"/>
        <color rgb="FF006096"/>
        <rFont val="Roboto Condensed"/>
      </rPr>
      <t>hostname(config)#logging device-id hostname</t>
    </r>
    <r>
      <rPr>
        <sz val="11"/>
        <color rgb="FF006096"/>
        <rFont val="Roboto Condensed"/>
      </rPr>
      <t xml:space="preserve">
</t>
    </r>
    <r>
      <rPr>
        <sz val="11"/>
        <color rgb="FF000000"/>
        <rFont val="Calibri"/>
      </rPr>
      <t xml:space="preserve">
</t>
    </r>
    <r>
      <rPr>
        <sz val="11"/>
        <color rgb="FF000000"/>
        <rFont val="Calibri"/>
      </rPr>
      <t>In a multi-context security appliance, run the following command:</t>
    </r>
    <r>
      <rPr>
        <sz val="11"/>
        <color rgb="FF000000"/>
        <rFont val="Calibri"/>
      </rPr>
      <t xml:space="preserve">
</t>
    </r>
    <r>
      <rPr>
        <sz val="11"/>
        <color rgb="FF006096"/>
        <rFont val="Roboto Condensed"/>
      </rPr>
      <t xml:space="preserve">hostname(config)#logging device-id context-name </t>
    </r>
    <r>
      <rPr>
        <sz val="11"/>
        <color rgb="FF006096"/>
        <rFont val="Roboto Condensed"/>
      </rPr>
      <t xml:space="preserve">
</t>
    </r>
  </si>
  <si>
    <r>
      <rPr>
        <sz val="11"/>
        <color rgb="FF000000"/>
        <rFont val="Calibri"/>
      </rPr>
      <t>Includes the device ID in the logs generated</t>
    </r>
  </si>
  <si>
    <r>
      <rPr>
        <sz val="11"/>
        <color rgb="FF000000"/>
        <rFont val="Calibri"/>
      </rPr>
      <t>- Step 1: Run the following to check if logging is enabled with the device id.</t>
    </r>
    <r>
      <rPr>
        <sz val="11"/>
        <color rgb="FF000000"/>
        <rFont val="Calibri"/>
      </rPr>
      <t xml:space="preserve">
</t>
    </r>
    <r>
      <rPr>
        <sz val="11"/>
        <color rgb="FF006096"/>
        <rFont val="Roboto Condensed"/>
      </rPr>
      <t xml:space="preserve">hostname# sh run logging | in device-id </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Dc-fw-01# sh run logging | in device-id</t>
    </r>
    <r>
      <rPr>
        <sz val="11"/>
        <color rgb="FF006096"/>
        <rFont val="Roboto Condensed"/>
      </rPr>
      <t xml:space="preserve">
</t>
    </r>
    <r>
      <rPr>
        <sz val="11"/>
        <color rgb="FF006096"/>
        <rFont val="Roboto Condensed"/>
      </rPr>
      <t xml:space="preserve">logging device-id hostname </t>
    </r>
    <r>
      <rPr>
        <sz val="11"/>
        <color rgb="FF006096"/>
        <rFont val="Roboto Condensed"/>
      </rPr>
      <t xml:space="preserve">
</t>
    </r>
    <r>
      <rPr>
        <sz val="11"/>
        <color rgb="FF000000"/>
        <rFont val="Calibri"/>
      </rPr>
      <t xml:space="preserve">
</t>
    </r>
    <r>
      <rPr>
        <sz val="11"/>
        <color rgb="FF000000"/>
        <rFont val="Calibri"/>
      </rPr>
      <t>- Step 2: If an output is displayed, the system is compliant. If not, it is a finding.</t>
    </r>
  </si>
  <si>
    <t>1.10.6</t>
  </si>
  <si>
    <r>
      <rPr>
        <sz val="11"/>
        <rFont val="Calibri"/>
      </rPr>
      <t xml:space="preserve">Ensure </t>
    </r>
    <r>
      <rPr>
        <sz val="11"/>
        <color rgb="FF000000"/>
        <rFont val="Calibri"/>
      </rPr>
      <t>'</t>
    </r>
    <r>
      <rPr>
        <b/>
        <sz val="11"/>
        <color rgb="FF000000"/>
        <rFont val="Calibri"/>
      </rPr>
      <t>logging history severity level</t>
    </r>
    <r>
      <rPr>
        <sz val="11"/>
        <color rgb="FF000000"/>
        <rFont val="Calibri"/>
      </rPr>
      <t>'</t>
    </r>
    <r>
      <rPr>
        <sz val="11"/>
        <color rgb="FF000000"/>
        <rFont val="Calibri"/>
      </rPr>
      <t xml:space="preserve"> is set to greater than or equal to </t>
    </r>
    <r>
      <rPr>
        <sz val="11"/>
        <color rgb="FF000000"/>
        <rFont val="Calibri"/>
      </rPr>
      <t>'</t>
    </r>
    <r>
      <rPr>
        <b/>
        <sz val="11"/>
        <color rgb="FF000000"/>
        <rFont val="Calibri"/>
      </rPr>
      <t>5</t>
    </r>
    <r>
      <rPr>
        <sz val="11"/>
        <color rgb="FF000000"/>
        <rFont val="Calibri"/>
      </rPr>
      <t>'</t>
    </r>
  </si>
  <si>
    <r>
      <rPr>
        <sz val="11"/>
        <color rgb="FF000000"/>
        <rFont val="Calibri"/>
      </rPr>
      <t>- Step 1: Run the following command to set the logging level to 5:</t>
    </r>
    <r>
      <rPr>
        <sz val="11"/>
        <color rgb="FF000000"/>
        <rFont val="Calibri"/>
      </rPr>
      <t xml:space="preserve">
</t>
    </r>
    <r>
      <rPr>
        <sz val="11"/>
        <color rgb="FF006096"/>
        <rFont val="Roboto Condensed"/>
      </rPr>
      <t>hostname(config)# logging history 5</t>
    </r>
    <r>
      <rPr>
        <sz val="11"/>
        <color rgb="FF006096"/>
        <rFont val="Roboto Condensed"/>
      </rPr>
      <t xml:space="preserve">
</t>
    </r>
    <r>
      <rPr>
        <sz val="11"/>
        <color rgb="FF000000"/>
        <rFont val="Calibri"/>
      </rPr>
      <t xml:space="preserve">
</t>
    </r>
    <r>
      <rPr>
        <sz val="11"/>
        <color rgb="FF000000"/>
        <rFont val="Calibri"/>
      </rPr>
      <t>The severity level can be chosen between 0 and 7</t>
    </r>
  </si>
  <si>
    <r>
      <rPr>
        <sz val="11"/>
        <color rgb="FF000000"/>
        <rFont val="Calibri"/>
      </rPr>
      <t>Determines which syslog messages should be sent to the SNMP server.</t>
    </r>
  </si>
  <si>
    <r>
      <rPr>
        <sz val="11"/>
        <color rgb="FF000000"/>
        <rFont val="Calibri"/>
      </rPr>
      <t>- Step 1: Run the following to verify the required severity level is configured:</t>
    </r>
    <r>
      <rPr>
        <sz val="11"/>
        <color rgb="FF000000"/>
        <rFont val="Calibri"/>
      </rPr>
      <t xml:space="preserve">
</t>
    </r>
    <r>
      <rPr>
        <sz val="11"/>
        <color rgb="FF006096"/>
        <rFont val="Roboto Condensed"/>
      </rPr>
      <t>hostname# sh run logging | in history.5</t>
    </r>
    <r>
      <rPr>
        <sz val="11"/>
        <color rgb="FF006096"/>
        <rFont val="Roboto Condensed"/>
      </rPr>
      <t xml:space="preserve">
</t>
    </r>
    <r>
      <rPr>
        <sz val="11"/>
        <color rgb="FF000000"/>
        <rFont val="Calibri"/>
      </rPr>
      <t xml:space="preserve">
</t>
    </r>
    <r>
      <rPr>
        <sz val="11"/>
        <color rgb="FF000000"/>
        <rFont val="Calibri"/>
      </rPr>
      <t>The output should look like</t>
    </r>
    <r>
      <rPr>
        <sz val="11"/>
        <color rgb="FF000000"/>
        <rFont val="Calibri"/>
      </rPr>
      <t xml:space="preserve">
</t>
    </r>
    <r>
      <rPr>
        <sz val="11"/>
        <color rgb="FF006096"/>
        <rFont val="Roboto Condensed"/>
      </rPr>
      <t>logging history 5</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Asa-fw# sh run | in history.information</t>
    </r>
    <r>
      <rPr>
        <sz val="11"/>
        <color rgb="FF006096"/>
        <rFont val="Roboto Condensed"/>
      </rPr>
      <t xml:space="preserve">
</t>
    </r>
    <r>
      <rPr>
        <sz val="11"/>
        <color rgb="FF006096"/>
        <rFont val="Roboto Condensed"/>
      </rPr>
      <t>logging history informational</t>
    </r>
    <r>
      <rPr>
        <sz val="11"/>
        <color rgb="FF006096"/>
        <rFont val="Roboto Condensed"/>
      </rPr>
      <t xml:space="preserve">
</t>
    </r>
    <r>
      <rPr>
        <sz val="11"/>
        <color rgb="FF000000"/>
        <rFont val="Calibri"/>
      </rPr>
      <t xml:space="preserve">
</t>
    </r>
    <r>
      <rPr>
        <sz val="11"/>
        <color rgb="FF000000"/>
        <rFont val="Calibri"/>
      </rPr>
      <t>Here the level is set to notification</t>
    </r>
    <r>
      <rPr>
        <sz val="11"/>
        <color rgb="FF000000"/>
        <rFont val="Calibri"/>
      </rPr>
      <t xml:space="preserve">
</t>
    </r>
    <r>
      <rPr>
        <sz val="11"/>
        <color rgb="FF000000"/>
        <rFont val="Calibri"/>
      </rPr>
      <t>- Step 2: If an output is displayed, the system is compliant. If not, there is a finding.</t>
    </r>
  </si>
  <si>
    <r>
      <rPr>
        <sz val="11"/>
        <color rgb="FF000000"/>
        <rFont val="Calibri"/>
      </rPr>
      <t>The device does not log to simple network management protocol (SNMP) servers by default.</t>
    </r>
  </si>
  <si>
    <t>1.10.7</t>
  </si>
  <si>
    <r>
      <rPr>
        <sz val="11"/>
        <rFont val="Calibri"/>
      </rPr>
      <t xml:space="preserve">Ensure </t>
    </r>
    <r>
      <rPr>
        <sz val="11"/>
        <color rgb="FF000000"/>
        <rFont val="Calibri"/>
      </rPr>
      <t>'</t>
    </r>
    <r>
      <rPr>
        <b/>
        <sz val="11"/>
        <color rgb="FF000000"/>
        <rFont val="Calibri"/>
      </rPr>
      <t>logging with timestamps</t>
    </r>
    <r>
      <rPr>
        <sz val="11"/>
        <color rgb="FF000000"/>
        <rFont val="Calibri"/>
      </rPr>
      <t>'</t>
    </r>
    <r>
      <rPr>
        <sz val="11"/>
        <color rgb="FF000000"/>
        <rFont val="Calibri"/>
      </rPr>
      <t xml:space="preserve"> is enabled</t>
    </r>
  </si>
  <si>
    <r>
      <rPr>
        <sz val="11"/>
        <color rgb="FF000000"/>
        <rFont val="Calibri"/>
      </rPr>
      <t>Run the following command to enable the logging timestamp</t>
    </r>
    <r>
      <rPr>
        <sz val="11"/>
        <color rgb="FF000000"/>
        <rFont val="Calibri"/>
      </rPr>
      <t xml:space="preserve">
</t>
    </r>
    <r>
      <rPr>
        <sz val="11"/>
        <color rgb="FF006096"/>
        <rFont val="Roboto Condensed"/>
      </rPr>
      <t>hostname(config)#logging timestamp</t>
    </r>
    <r>
      <rPr>
        <sz val="11"/>
        <color rgb="FF006096"/>
        <rFont val="Roboto Condensed"/>
      </rPr>
      <t xml:space="preserve">
</t>
    </r>
  </si>
  <si>
    <r>
      <rPr>
        <sz val="11"/>
        <color rgb="FF000000"/>
        <rFont val="Calibri"/>
      </rPr>
      <t>Allows the timestamp to logs generated</t>
    </r>
  </si>
  <si>
    <r>
      <rPr>
        <sz val="11"/>
        <color rgb="FF000000"/>
        <rFont val="Calibri"/>
      </rPr>
      <t>- Step 1: Run the following to check if the timestamp is enabled</t>
    </r>
    <r>
      <rPr>
        <sz val="11"/>
        <color rgb="FF000000"/>
        <rFont val="Calibri"/>
      </rPr>
      <t xml:space="preserve">
</t>
    </r>
    <r>
      <rPr>
        <sz val="11"/>
        <color rgb="FF006096"/>
        <rFont val="Roboto Condensed"/>
      </rPr>
      <t>hostname# sh run logging | grep timestamp</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asa-fw-2# sh run logging | grep timestamp</t>
    </r>
    <r>
      <rPr>
        <sz val="11"/>
        <color rgb="FF006096"/>
        <rFont val="Roboto Condensed"/>
      </rPr>
      <t xml:space="preserve">
</t>
    </r>
    <r>
      <rPr>
        <sz val="11"/>
        <color rgb="FF006096"/>
        <rFont val="Roboto Condensed"/>
      </rPr>
      <t>logging timestamp</t>
    </r>
    <r>
      <rPr>
        <sz val="11"/>
        <color rgb="FF006096"/>
        <rFont val="Roboto Condensed"/>
      </rPr>
      <t xml:space="preserve">
</t>
    </r>
    <r>
      <rPr>
        <sz val="11"/>
        <color rgb="FF000000"/>
        <rFont val="Calibri"/>
      </rPr>
      <t xml:space="preserve">
</t>
    </r>
    <r>
      <rPr>
        <sz val="11"/>
        <color rgb="FF000000"/>
        <rFont val="Calibri"/>
      </rPr>
      <t>- Step 2: If an output is displayed, the system is compliant. If not, it is a finding.</t>
    </r>
  </si>
  <si>
    <r>
      <rPr>
        <sz val="11"/>
        <color rgb="FF000000"/>
        <rFont val="Calibri"/>
      </rPr>
      <t>By default, syslog messages do not include timestamp</t>
    </r>
  </si>
  <si>
    <t>1.10.8</t>
  </si>
  <si>
    <r>
      <rPr>
        <sz val="11"/>
        <rFont val="Calibri"/>
      </rPr>
      <t xml:space="preserve">Ensure </t>
    </r>
    <r>
      <rPr>
        <sz val="11"/>
        <color rgb="FF000000"/>
        <rFont val="Calibri"/>
      </rPr>
      <t>'</t>
    </r>
    <r>
      <rPr>
        <b/>
        <sz val="11"/>
        <color rgb="FF000000"/>
        <rFont val="Calibri"/>
      </rPr>
      <t>syslog logging facility</t>
    </r>
    <r>
      <rPr>
        <sz val="11"/>
        <color rgb="FF000000"/>
        <rFont val="Calibri"/>
      </rPr>
      <t>'</t>
    </r>
    <r>
      <rPr>
        <sz val="11"/>
        <color rgb="FF000000"/>
        <rFont val="Calibri"/>
      </rPr>
      <t xml:space="preserve"> is equal to </t>
    </r>
    <r>
      <rPr>
        <sz val="11"/>
        <color rgb="FF000000"/>
        <rFont val="Calibri"/>
      </rPr>
      <t>'</t>
    </r>
    <r>
      <rPr>
        <b/>
        <sz val="11"/>
        <color rgb="FF000000"/>
        <rFont val="Calibri"/>
      </rPr>
      <t>23</t>
    </r>
    <r>
      <rPr>
        <sz val="11"/>
        <color rgb="FF000000"/>
        <rFont val="Calibri"/>
      </rPr>
      <t>'</t>
    </r>
  </si>
  <si>
    <r>
      <rPr>
        <sz val="11"/>
        <color rgb="FF000000"/>
        <rFont val="Calibri"/>
      </rPr>
      <t>- Step 1: Run the following command to set the logging facility to 23</t>
    </r>
    <r>
      <rPr>
        <sz val="11"/>
        <color rgb="FF000000"/>
        <rFont val="Calibri"/>
      </rPr>
      <t xml:space="preserve">
</t>
    </r>
    <r>
      <rPr>
        <sz val="11"/>
        <color rgb="FF006096"/>
        <rFont val="Roboto Condensed"/>
      </rPr>
      <t>hostname(config)# logging facility 23</t>
    </r>
    <r>
      <rPr>
        <sz val="11"/>
        <color rgb="FF006096"/>
        <rFont val="Roboto Condensed"/>
      </rPr>
      <t xml:space="preserve">
</t>
    </r>
  </si>
  <si>
    <r>
      <rPr>
        <sz val="11"/>
        <color rgb="FF000000"/>
        <rFont val="Calibri"/>
      </rPr>
      <t>Sets the facility (location) on the syslog server for the log messages sent by the security appliance</t>
    </r>
  </si>
  <si>
    <r>
      <rPr>
        <sz val="11"/>
        <color rgb="FF000000"/>
        <rFont val="Calibri"/>
      </rPr>
      <t>- Step 1: Run the following to verify the required syslog facility is configured:</t>
    </r>
    <r>
      <rPr>
        <sz val="11"/>
        <color rgb="FF000000"/>
        <rFont val="Calibri"/>
      </rPr>
      <t xml:space="preserve">
</t>
    </r>
    <r>
      <rPr>
        <sz val="11"/>
        <color rgb="FF006096"/>
        <rFont val="Roboto Condensed"/>
      </rPr>
      <t>hostname#sh run logging | in facility.23</t>
    </r>
    <r>
      <rPr>
        <sz val="11"/>
        <color rgb="FF006096"/>
        <rFont val="Roboto Condensed"/>
      </rPr>
      <t xml:space="preserve">
</t>
    </r>
    <r>
      <rPr>
        <sz val="11"/>
        <color rgb="FF000000"/>
        <rFont val="Calibri"/>
      </rPr>
      <t xml:space="preserve">
</t>
    </r>
    <r>
      <rPr>
        <sz val="11"/>
        <color rgb="FF000000"/>
        <rFont val="Calibri"/>
      </rPr>
      <t>The output should look like</t>
    </r>
    <r>
      <rPr>
        <sz val="11"/>
        <color rgb="FF000000"/>
        <rFont val="Calibri"/>
      </rPr>
      <t xml:space="preserve">
</t>
    </r>
    <r>
      <rPr>
        <sz val="11"/>
        <color rgb="FF006096"/>
        <rFont val="Roboto Condensed"/>
      </rPr>
      <t>logging facility 23</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Asa#sh run logging | in facility.23</t>
    </r>
    <r>
      <rPr>
        <sz val="11"/>
        <color rgb="FF006096"/>
        <rFont val="Roboto Condensed"/>
      </rPr>
      <t xml:space="preserve">
</t>
    </r>
    <r>
      <rPr>
        <sz val="11"/>
        <color rgb="FF006096"/>
        <rFont val="Roboto Condensed"/>
      </rPr>
      <t xml:space="preserve">logging facility 23   </t>
    </r>
    <r>
      <rPr>
        <sz val="11"/>
        <color rgb="FF006096"/>
        <rFont val="Roboto Condensed"/>
      </rPr>
      <t xml:space="preserve">
</t>
    </r>
    <r>
      <rPr>
        <sz val="11"/>
        <color rgb="FF000000"/>
        <rFont val="Calibri"/>
      </rPr>
      <t xml:space="preserve">
</t>
    </r>
    <r>
      <rPr>
        <sz val="11"/>
        <color rgb="FF000000"/>
        <rFont val="Calibri"/>
      </rPr>
      <t>Here the facility is 23</t>
    </r>
    <r>
      <rPr>
        <sz val="11"/>
        <color rgb="FF000000"/>
        <rFont val="Calibri"/>
      </rPr>
      <t xml:space="preserve">
</t>
    </r>
    <r>
      <rPr>
        <sz val="11"/>
        <color rgb="FF000000"/>
        <rFont val="Calibri"/>
      </rPr>
      <t>- Step 2: If an output is displayed, the system is compliant. If not, there is a finding.</t>
    </r>
  </si>
  <si>
    <r>
      <rPr>
        <sz val="11"/>
        <color rgb="FF000000"/>
        <rFont val="Calibri"/>
      </rPr>
      <t>The default logging facility value is 20</t>
    </r>
  </si>
  <si>
    <t>1.10.9</t>
  </si>
  <si>
    <r>
      <rPr>
        <sz val="11"/>
        <rFont val="Calibri"/>
      </rPr>
      <t xml:space="preserve">Ensure </t>
    </r>
    <r>
      <rPr>
        <sz val="11"/>
        <color rgb="FF000000"/>
        <rFont val="Calibri"/>
      </rPr>
      <t>'</t>
    </r>
    <r>
      <rPr>
        <b/>
        <sz val="11"/>
        <color rgb="FF000000"/>
        <rFont val="Calibri"/>
      </rPr>
      <t>logging buffer size</t>
    </r>
    <r>
      <rPr>
        <sz val="11"/>
        <color rgb="FF000000"/>
        <rFont val="Calibri"/>
      </rPr>
      <t>'</t>
    </r>
    <r>
      <rPr>
        <sz val="11"/>
        <color rgb="FF000000"/>
        <rFont val="Calibri"/>
      </rPr>
      <t xml:space="preserve"> is greater than or equal to </t>
    </r>
    <r>
      <rPr>
        <sz val="11"/>
        <color rgb="FF000000"/>
        <rFont val="Calibri"/>
      </rPr>
      <t>'</t>
    </r>
    <r>
      <rPr>
        <b/>
        <sz val="11"/>
        <color rgb="FF000000"/>
        <rFont val="Calibri"/>
      </rPr>
      <t>524288</t>
    </r>
    <r>
      <rPr>
        <sz val="11"/>
        <color rgb="FF000000"/>
        <rFont val="Calibri"/>
      </rPr>
      <t>'</t>
    </r>
    <r>
      <rPr>
        <sz val="11"/>
        <color rgb="FF000000"/>
        <rFont val="Calibri"/>
      </rPr>
      <t xml:space="preserve"> bytes (512kb)</t>
    </r>
  </si>
  <si>
    <r>
      <rPr>
        <sz val="11"/>
        <color rgb="FF000000"/>
        <rFont val="Calibri"/>
      </rPr>
      <t xml:space="preserve">- Step 1: Run the following command to set the </t>
    </r>
    <r>
      <rPr>
        <b/>
        <sz val="11"/>
        <color rgb="FF000000"/>
        <rFont val="Calibri"/>
      </rPr>
      <t>logging buffer-size</t>
    </r>
    <r>
      <rPr>
        <sz val="11"/>
        <color rgb="FF000000"/>
        <rFont val="Calibri"/>
      </rPr>
      <t xml:space="preserve"> to </t>
    </r>
    <r>
      <rPr>
        <i/>
        <sz val="11"/>
        <color rgb="FF000000"/>
        <rFont val="Calibri"/>
      </rPr>
      <t>524288</t>
    </r>
    <r>
      <rPr>
        <sz val="11"/>
        <color rgb="FF000000"/>
        <rFont val="Calibri"/>
      </rPr>
      <t xml:space="preserve">
</t>
    </r>
    <r>
      <rPr>
        <sz val="11"/>
        <color rgb="FF000000"/>
        <rFont val="Calibri"/>
      </rPr>
      <t>The size is in bytes and is to be chosen between 4096 and 1048576 bytes</t>
    </r>
    <r>
      <rPr>
        <sz val="11"/>
        <color rgb="FF000000"/>
        <rFont val="Calibri"/>
      </rPr>
      <t xml:space="preserve">
</t>
    </r>
    <r>
      <rPr>
        <sz val="11"/>
        <color rgb="FF006096"/>
        <rFont val="Roboto Condensed"/>
      </rPr>
      <t xml:space="preserve">hostname(config)# logging buffer-size 524288 </t>
    </r>
    <r>
      <rPr>
        <sz val="11"/>
        <color rgb="FF006096"/>
        <rFont val="Roboto Condensed"/>
      </rPr>
      <t xml:space="preserve">
</t>
    </r>
  </si>
  <si>
    <r>
      <rPr>
        <sz val="11"/>
        <color rgb="FF000000"/>
        <rFont val="Calibri"/>
      </rPr>
      <t>Determines the size of the local buffer in which the logs are stored so that they can be checked by the administrator.</t>
    </r>
  </si>
  <si>
    <r>
      <rPr>
        <sz val="11"/>
        <color rgb="FF000000"/>
        <rFont val="Calibri"/>
      </rPr>
      <t>- Step 1: Run the following to verify the required buffer size is configured:</t>
    </r>
    <r>
      <rPr>
        <sz val="11"/>
        <color rgb="FF000000"/>
        <rFont val="Calibri"/>
      </rPr>
      <t xml:space="preserve">
</t>
    </r>
    <r>
      <rPr>
        <sz val="11"/>
        <color rgb="FF006096"/>
        <rFont val="Roboto Condensed"/>
      </rPr>
      <t>hostname# sh run logging | in buffer-size.524288</t>
    </r>
    <r>
      <rPr>
        <sz val="11"/>
        <color rgb="FF006096"/>
        <rFont val="Roboto Condensed"/>
      </rPr>
      <t xml:space="preserve">
</t>
    </r>
    <r>
      <rPr>
        <sz val="11"/>
        <color rgb="FF000000"/>
        <rFont val="Calibri"/>
      </rPr>
      <t xml:space="preserve">
</t>
    </r>
    <r>
      <rPr>
        <sz val="11"/>
        <color rgb="FF000000"/>
        <rFont val="Calibri"/>
      </rPr>
      <t>The output should look like</t>
    </r>
    <r>
      <rPr>
        <sz val="11"/>
        <color rgb="FF000000"/>
        <rFont val="Calibri"/>
      </rPr>
      <t xml:space="preserve">
</t>
    </r>
    <r>
      <rPr>
        <sz val="11"/>
        <color rgb="FF006096"/>
        <rFont val="Roboto Condensed"/>
      </rPr>
      <t xml:space="preserve">logging buffer-size 524288   </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 sh run | in buffer-size.524288</t>
    </r>
    <r>
      <rPr>
        <sz val="11"/>
        <color rgb="FF006096"/>
        <rFont val="Roboto Condensed"/>
      </rPr>
      <t xml:space="preserve">
</t>
    </r>
    <r>
      <rPr>
        <sz val="11"/>
        <color rgb="FF006096"/>
        <rFont val="Roboto Condensed"/>
      </rPr>
      <t>logging buffer-size 524288</t>
    </r>
    <r>
      <rPr>
        <sz val="11"/>
        <color rgb="FF006096"/>
        <rFont val="Roboto Condensed"/>
      </rPr>
      <t xml:space="preserve">
</t>
    </r>
    <r>
      <rPr>
        <sz val="11"/>
        <color rgb="FF000000"/>
        <rFont val="Calibri"/>
      </rPr>
      <t xml:space="preserve">
</t>
    </r>
    <r>
      <rPr>
        <sz val="11"/>
        <color rgb="FF000000"/>
        <rFont val="Calibri"/>
      </rPr>
      <t>- Step 2: If an output is displayed, the system is compliant. If not, there is a finding.</t>
    </r>
  </si>
  <si>
    <r>
      <rPr>
        <sz val="11"/>
        <color rgb="FF000000"/>
        <rFont val="Calibri"/>
      </rPr>
      <t>The default size is 4kB.</t>
    </r>
  </si>
  <si>
    <t>1.10.10</t>
  </si>
  <si>
    <r>
      <rPr>
        <sz val="11"/>
        <rFont val="Calibri"/>
      </rPr>
      <t xml:space="preserve">Ensure </t>
    </r>
    <r>
      <rPr>
        <sz val="11"/>
        <color rgb="FF000000"/>
        <rFont val="Calibri"/>
      </rPr>
      <t>'</t>
    </r>
    <r>
      <rPr>
        <b/>
        <sz val="11"/>
        <color rgb="FF000000"/>
        <rFont val="Calibri"/>
      </rPr>
      <t>logging buffered severity level</t>
    </r>
    <r>
      <rPr>
        <sz val="11"/>
        <color rgb="FF000000"/>
        <rFont val="Calibri"/>
      </rPr>
      <t>'</t>
    </r>
    <r>
      <rPr>
        <sz val="11"/>
        <color rgb="FF000000"/>
        <rFont val="Calibri"/>
      </rPr>
      <t xml:space="preserve"> is greater than or equal to </t>
    </r>
    <r>
      <rPr>
        <sz val="11"/>
        <color rgb="FF000000"/>
        <rFont val="Calibri"/>
      </rPr>
      <t>'</t>
    </r>
    <r>
      <rPr>
        <b/>
        <sz val="11"/>
        <color rgb="FF000000"/>
        <rFont val="Calibri"/>
      </rPr>
      <t>3</t>
    </r>
    <r>
      <rPr>
        <sz val="11"/>
        <color rgb="FF000000"/>
        <rFont val="Calibri"/>
      </rPr>
      <t>'</t>
    </r>
  </si>
  <si>
    <r>
      <rPr>
        <sz val="11"/>
        <color rgb="FF000000"/>
        <rFont val="Calibri"/>
      </rPr>
      <t xml:space="preserve">- Step 1: Run the following command to set the </t>
    </r>
    <r>
      <rPr>
        <b/>
        <sz val="11"/>
        <color rgb="FF000000"/>
        <rFont val="Calibri"/>
      </rPr>
      <t>Logging Buffered</t>
    </r>
    <r>
      <rPr>
        <sz val="11"/>
        <color rgb="FF000000"/>
        <rFont val="Calibri"/>
      </rPr>
      <t xml:space="preserve"> to greater than or equal to </t>
    </r>
    <r>
      <rPr>
        <b/>
        <sz val="11"/>
        <color rgb="FF000000"/>
        <rFont val="Calibri"/>
      </rPr>
      <t>3</t>
    </r>
    <r>
      <rPr>
        <sz val="11"/>
        <color rgb="FF000000"/>
        <rFont val="Calibri"/>
      </rPr>
      <t>:</t>
    </r>
    <r>
      <rPr>
        <sz val="11"/>
        <color rgb="FF000000"/>
        <rFont val="Calibri"/>
      </rPr>
      <t xml:space="preserve">
</t>
    </r>
    <r>
      <rPr>
        <sz val="11"/>
        <color rgb="FF006096"/>
        <rFont val="Roboto Condensed"/>
      </rPr>
      <t>hostname(config)# logging buffered 3</t>
    </r>
    <r>
      <rPr>
        <sz val="11"/>
        <color rgb="FF006096"/>
        <rFont val="Roboto Condensed"/>
      </rPr>
      <t xml:space="preserve">
</t>
    </r>
    <r>
      <rPr>
        <sz val="11"/>
        <color rgb="FF000000"/>
        <rFont val="Calibri"/>
      </rPr>
      <t xml:space="preserve">
</t>
    </r>
    <r>
      <rPr>
        <sz val="11"/>
        <color rgb="FF000000"/>
        <rFont val="Calibri"/>
      </rPr>
      <t>The severity level can be chosen between 0 through 7</t>
    </r>
  </si>
  <si>
    <r>
      <rPr>
        <sz val="11"/>
        <color rgb="FF000000"/>
        <rFont val="Calibri"/>
      </rPr>
      <t>Determines which syslog messages should be temporary stored in the local buffer so they can be checked by the administrator</t>
    </r>
  </si>
  <si>
    <r>
      <rPr>
        <sz val="11"/>
        <color rgb="FF000000"/>
        <rFont val="Calibri"/>
      </rPr>
      <t>- Step 1: Run the following to verify the required severity level is configured:</t>
    </r>
    <r>
      <rPr>
        <sz val="11"/>
        <color rgb="FF000000"/>
        <rFont val="Calibri"/>
      </rPr>
      <t xml:space="preserve">
</t>
    </r>
    <r>
      <rPr>
        <sz val="11"/>
        <color rgb="FF006096"/>
        <rFont val="Roboto Condensed"/>
      </rPr>
      <t xml:space="preserve">hostname# sh run logging | in buffered.3 </t>
    </r>
    <r>
      <rPr>
        <sz val="11"/>
        <color rgb="FF006096"/>
        <rFont val="Roboto Condensed"/>
      </rPr>
      <t xml:space="preserve">
</t>
    </r>
    <r>
      <rPr>
        <sz val="11"/>
        <color rgb="FF000000"/>
        <rFont val="Calibri"/>
      </rPr>
      <t xml:space="preserve">
</t>
    </r>
    <r>
      <rPr>
        <sz val="11"/>
        <color rgb="FF000000"/>
        <rFont val="Calibri"/>
      </rPr>
      <t>The output should look like</t>
    </r>
    <r>
      <rPr>
        <sz val="11"/>
        <color rgb="FF000000"/>
        <rFont val="Calibri"/>
      </rPr>
      <t xml:space="preserve">
</t>
    </r>
    <r>
      <rPr>
        <sz val="11"/>
        <color rgb="FF006096"/>
        <rFont val="Roboto Condensed"/>
      </rPr>
      <t>logging buffered 3</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 sh run | in buffered.3</t>
    </r>
    <r>
      <rPr>
        <sz val="11"/>
        <color rgb="FF006096"/>
        <rFont val="Roboto Condensed"/>
      </rPr>
      <t xml:space="preserve">
</t>
    </r>
    <r>
      <rPr>
        <sz val="11"/>
        <color rgb="FF006096"/>
        <rFont val="Roboto Condensed"/>
      </rPr>
      <t>logging buffered 3</t>
    </r>
    <r>
      <rPr>
        <sz val="11"/>
        <color rgb="FF006096"/>
        <rFont val="Roboto Condensed"/>
      </rPr>
      <t xml:space="preserve">
</t>
    </r>
    <r>
      <rPr>
        <sz val="11"/>
        <color rgb="FF000000"/>
        <rFont val="Calibri"/>
      </rPr>
      <t xml:space="preserve">
</t>
    </r>
    <r>
      <rPr>
        <sz val="11"/>
        <color rgb="FF000000"/>
        <rFont val="Calibri"/>
      </rPr>
      <t>Here the level is notification</t>
    </r>
    <r>
      <rPr>
        <sz val="11"/>
        <color rgb="FF000000"/>
        <rFont val="Calibri"/>
      </rPr>
      <t xml:space="preserve">
</t>
    </r>
    <r>
      <rPr>
        <sz val="11"/>
        <color rgb="FF000000"/>
        <rFont val="Calibri"/>
      </rPr>
      <t>- Step 2: If an output is displayed, the system is compliant. If not, there is a finding.</t>
    </r>
  </si>
  <si>
    <t>1.10.11</t>
  </si>
  <si>
    <r>
      <rPr>
        <sz val="11"/>
        <rFont val="Calibri"/>
      </rPr>
      <t xml:space="preserve">Ensure </t>
    </r>
    <r>
      <rPr>
        <sz val="11"/>
        <color rgb="FF000000"/>
        <rFont val="Calibri"/>
      </rPr>
      <t>'</t>
    </r>
    <r>
      <rPr>
        <b/>
        <sz val="11"/>
        <color rgb="FF000000"/>
        <rFont val="Calibri"/>
      </rPr>
      <t>logging trap severity level</t>
    </r>
    <r>
      <rPr>
        <sz val="11"/>
        <color rgb="FF000000"/>
        <rFont val="Calibri"/>
      </rPr>
      <t>'</t>
    </r>
    <r>
      <rPr>
        <sz val="11"/>
        <color rgb="FF000000"/>
        <rFont val="Calibri"/>
      </rPr>
      <t xml:space="preserve"> is greater than or equal to </t>
    </r>
    <r>
      <rPr>
        <sz val="11"/>
        <color rgb="FF000000"/>
        <rFont val="Calibri"/>
      </rPr>
      <t>'</t>
    </r>
    <r>
      <rPr>
        <b/>
        <sz val="11"/>
        <color rgb="FF000000"/>
        <rFont val="Calibri"/>
      </rPr>
      <t>5</t>
    </r>
    <r>
      <rPr>
        <sz val="11"/>
        <color rgb="FF000000"/>
        <rFont val="Calibri"/>
      </rPr>
      <t>'</t>
    </r>
  </si>
  <si>
    <r>
      <rPr>
        <sz val="11"/>
        <color rgb="FF000000"/>
        <rFont val="Calibri"/>
      </rPr>
      <t>- Step 1: Run the following command to verify logging trap is equal to 5:</t>
    </r>
    <r>
      <rPr>
        <sz val="11"/>
        <color rgb="FF000000"/>
        <rFont val="Calibri"/>
      </rPr>
      <t xml:space="preserve">
</t>
    </r>
    <r>
      <rPr>
        <sz val="11"/>
        <color rgb="FF006096"/>
        <rFont val="Roboto Condensed"/>
      </rPr>
      <t>hostname(config)# logging trap 5</t>
    </r>
    <r>
      <rPr>
        <sz val="11"/>
        <color rgb="FF006096"/>
        <rFont val="Roboto Condensed"/>
      </rPr>
      <t xml:space="preserve">
</t>
    </r>
    <r>
      <rPr>
        <sz val="11"/>
        <color rgb="FF000000"/>
        <rFont val="Calibri"/>
      </rPr>
      <t xml:space="preserve">
</t>
    </r>
    <r>
      <rPr>
        <sz val="11"/>
        <color rgb="FF000000"/>
        <rFont val="Calibri"/>
      </rPr>
      <t>The severity level can be chosen between 0 and 7</t>
    </r>
  </si>
  <si>
    <r>
      <rPr>
        <sz val="11"/>
        <color rgb="FF000000"/>
        <rFont val="Calibri"/>
      </rPr>
      <t>Determines which syslog messages should be sent to the syslog server.</t>
    </r>
  </si>
  <si>
    <r>
      <rPr>
        <sz val="11"/>
        <color rgb="FF000000"/>
        <rFont val="Calibri"/>
      </rPr>
      <t>- Step 1: Run the following to verify the required severity level is configured:</t>
    </r>
    <r>
      <rPr>
        <sz val="11"/>
        <color rgb="FF000000"/>
        <rFont val="Calibri"/>
      </rPr>
      <t xml:space="preserve">
</t>
    </r>
    <r>
      <rPr>
        <sz val="11"/>
        <color rgb="FF006096"/>
        <rFont val="Roboto Condensed"/>
      </rPr>
      <t>hostname# sh run logging | in trap.5</t>
    </r>
    <r>
      <rPr>
        <sz val="11"/>
        <color rgb="FF006096"/>
        <rFont val="Roboto Condensed"/>
      </rPr>
      <t xml:space="preserve">
</t>
    </r>
    <r>
      <rPr>
        <sz val="11"/>
        <color rgb="FF000000"/>
        <rFont val="Calibri"/>
      </rPr>
      <t xml:space="preserve">
</t>
    </r>
    <r>
      <rPr>
        <sz val="11"/>
        <color rgb="FF000000"/>
        <rFont val="Calibri"/>
      </rPr>
      <t>The output should look like</t>
    </r>
    <r>
      <rPr>
        <sz val="11"/>
        <color rgb="FF000000"/>
        <rFont val="Calibri"/>
      </rPr>
      <t xml:space="preserve">
</t>
    </r>
    <r>
      <rPr>
        <sz val="11"/>
        <color rgb="FF006096"/>
        <rFont val="Roboto Condensed"/>
      </rPr>
      <t>logging trap 5</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 sh run | in trap.5</t>
    </r>
    <r>
      <rPr>
        <sz val="11"/>
        <color rgb="FF006096"/>
        <rFont val="Roboto Condensed"/>
      </rPr>
      <t xml:space="preserve">
</t>
    </r>
    <r>
      <rPr>
        <sz val="11"/>
        <color rgb="FF006096"/>
        <rFont val="Roboto Condensed"/>
      </rPr>
      <t>logging trap 5</t>
    </r>
    <r>
      <rPr>
        <sz val="11"/>
        <color rgb="FF006096"/>
        <rFont val="Roboto Condensed"/>
      </rPr>
      <t xml:space="preserve">
</t>
    </r>
    <r>
      <rPr>
        <sz val="11"/>
        <color rgb="FF000000"/>
        <rFont val="Calibri"/>
      </rPr>
      <t xml:space="preserve">
</t>
    </r>
    <r>
      <rPr>
        <sz val="11"/>
        <color rgb="FF000000"/>
        <rFont val="Calibri"/>
      </rPr>
      <t>Here the level is notification</t>
    </r>
    <r>
      <rPr>
        <sz val="11"/>
        <color rgb="FF000000"/>
        <rFont val="Calibri"/>
      </rPr>
      <t xml:space="preserve">
</t>
    </r>
    <r>
      <rPr>
        <sz val="11"/>
        <color rgb="FF000000"/>
        <rFont val="Calibri"/>
      </rPr>
      <t>- Step 2: If an output is displayed, the system is compliant. If not, there is a finding.</t>
    </r>
  </si>
  <si>
    <t>1.10.12</t>
  </si>
  <si>
    <r>
      <rPr>
        <sz val="11"/>
        <rFont val="Calibri"/>
      </rPr>
      <t>Ensure email logging is configured for critical to emergency</t>
    </r>
  </si>
  <si>
    <r>
      <rPr>
        <sz val="11"/>
        <color rgb="FF000000"/>
        <rFont val="Calibri"/>
      </rPr>
      <t>- Step 1: Run the following to enable email logging for logs with severity level from critical and above (critical, alert and emergency)</t>
    </r>
    <r>
      <rPr>
        <sz val="11"/>
        <color rgb="FF000000"/>
        <rFont val="Calibri"/>
      </rPr>
      <t xml:space="preserve">
</t>
    </r>
    <r>
      <rPr>
        <sz val="11"/>
        <color rgb="FF006096"/>
        <rFont val="Roboto Condensed"/>
      </rPr>
      <t>hostname(config)#logging mail critical</t>
    </r>
    <r>
      <rPr>
        <sz val="11"/>
        <color rgb="FF006096"/>
        <rFont val="Roboto Condensed"/>
      </rPr>
      <t xml:space="preserve">
</t>
    </r>
    <r>
      <rPr>
        <sz val="11"/>
        <color rgb="FF000000"/>
        <rFont val="Calibri"/>
      </rPr>
      <t xml:space="preserve">
</t>
    </r>
    <r>
      <rPr>
        <sz val="11"/>
        <color rgb="FF000000"/>
        <rFont val="Calibri"/>
      </rPr>
      <t>- Step 2: Obtain from the mail server administrator to create an firewall email account &lt;firewall_email_account&gt; and run the following to enable the account as email source address in the firewall</t>
    </r>
    <r>
      <rPr>
        <sz val="11"/>
        <color rgb="FF000000"/>
        <rFont val="Calibri"/>
      </rPr>
      <t xml:space="preserve">
</t>
    </r>
    <r>
      <rPr>
        <sz val="11"/>
        <color rgb="FF006096"/>
        <rFont val="Roboto Condensed"/>
      </rPr>
      <t>hostname(config)#logging from-address &lt;firewall_email_account&gt;</t>
    </r>
    <r>
      <rPr>
        <sz val="11"/>
        <color rgb="FF006096"/>
        <rFont val="Roboto Condensed"/>
      </rPr>
      <t xml:space="preserve">
</t>
    </r>
    <r>
      <rPr>
        <sz val="11"/>
        <color rgb="FF000000"/>
        <rFont val="Calibri"/>
      </rPr>
      <t xml:space="preserve">
</t>
    </r>
    <r>
      <rPr>
        <sz val="11"/>
        <color rgb="FF000000"/>
        <rFont val="Calibri"/>
      </rPr>
      <t>- Step 3: Acquire the firewall administrator email account &lt;firewall_admin_email&gt; and run the following for the security appliance to send logs to its administrator email account</t>
    </r>
    <r>
      <rPr>
        <sz val="11"/>
        <color rgb="FF000000"/>
        <rFont val="Calibri"/>
      </rPr>
      <t xml:space="preserve">
</t>
    </r>
    <r>
      <rPr>
        <sz val="11"/>
        <color rgb="FF006096"/>
        <rFont val="Roboto Condensed"/>
      </rPr>
      <t>hostname(config)#logging recipient-address &lt;firewall_admin_email&gt;</t>
    </r>
    <r>
      <rPr>
        <sz val="11"/>
        <color rgb="FF006096"/>
        <rFont val="Roboto Condensed"/>
      </rPr>
      <t xml:space="preserve">
</t>
    </r>
    <r>
      <rPr>
        <sz val="11"/>
        <color rgb="FF000000"/>
        <rFont val="Calibri"/>
      </rPr>
      <t xml:space="preserve">
</t>
    </r>
    <r>
      <rPr>
        <sz val="11"/>
        <color rgb="FF000000"/>
        <rFont val="Calibri"/>
      </rPr>
      <t>- Step 4: Obtain from the mail server administrator the mail server IP address &lt;mail_server_ip&gt; and run the following to configure it in the firewall</t>
    </r>
    <r>
      <rPr>
        <sz val="11"/>
        <color rgb="FF000000"/>
        <rFont val="Calibri"/>
      </rPr>
      <t xml:space="preserve">
</t>
    </r>
    <r>
      <rPr>
        <sz val="11"/>
        <color rgb="FF006096"/>
        <rFont val="Roboto Condensed"/>
      </rPr>
      <t>hostname(config)#smtp-server &lt;mail_server_ip&gt;</t>
    </r>
    <r>
      <rPr>
        <sz val="11"/>
        <color rgb="FF006096"/>
        <rFont val="Roboto Condensed"/>
      </rPr>
      <t xml:space="preserve">
</t>
    </r>
  </si>
  <si>
    <r>
      <rPr>
        <sz val="11"/>
        <color rgb="FF000000"/>
        <rFont val="Calibri"/>
      </rPr>
      <t>Enables logs to be sent to an email recipient for critical to emergency logs' severity levels</t>
    </r>
  </si>
  <si>
    <r>
      <rPr>
        <sz val="11"/>
        <color rgb="FF000000"/>
        <rFont val="Calibri"/>
      </rPr>
      <t>- Step 1: Run the following to check if the email logging is enabled.</t>
    </r>
    <r>
      <rPr>
        <sz val="11"/>
        <color rgb="FF000000"/>
        <rFont val="Calibri"/>
      </rPr>
      <t xml:space="preserve">
</t>
    </r>
    <r>
      <rPr>
        <sz val="11"/>
        <color rgb="FF006096"/>
        <rFont val="Roboto Condensed"/>
      </rPr>
      <t xml:space="preserve">hostname# sh run logging | in mail </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Dc-fw-01# sh run logging | in mail</t>
    </r>
    <r>
      <rPr>
        <sz val="11"/>
        <color rgb="FF006096"/>
        <rFont val="Roboto Condensed"/>
      </rPr>
      <t xml:space="preserve">
</t>
    </r>
    <r>
      <rPr>
        <sz val="11"/>
        <color rgb="FF006096"/>
        <rFont val="Roboto Condensed"/>
      </rPr>
      <t xml:space="preserve">logging mail critical </t>
    </r>
    <r>
      <rPr>
        <sz val="11"/>
        <color rgb="FF006096"/>
        <rFont val="Roboto Condensed"/>
      </rPr>
      <t xml:space="preserve">
</t>
    </r>
    <r>
      <rPr>
        <sz val="11"/>
        <color rgb="FF000000"/>
        <rFont val="Calibri"/>
      </rPr>
      <t xml:space="preserve">
</t>
    </r>
    <r>
      <rPr>
        <sz val="11"/>
        <color rgb="FF000000"/>
        <rFont val="Calibri"/>
      </rPr>
      <t>- Step 2: If an output is displayed, the system is compliant. If not, it is a finding.</t>
    </r>
  </si>
  <si>
    <t>SNMP Rules</t>
  </si>
  <si>
    <t>1.11.1</t>
  </si>
  <si>
    <r>
      <rPr>
        <sz val="11"/>
        <rFont val="Calibri"/>
      </rPr>
      <t xml:space="preserve">Ensure </t>
    </r>
    <r>
      <rPr>
        <sz val="11"/>
        <color rgb="FF000000"/>
        <rFont val="Calibri"/>
      </rPr>
      <t>'</t>
    </r>
    <r>
      <rPr>
        <b/>
        <sz val="11"/>
        <color rgb="FF000000"/>
        <rFont val="Calibri"/>
      </rPr>
      <t>snmp-server group</t>
    </r>
    <r>
      <rPr>
        <sz val="11"/>
        <color rgb="FF000000"/>
        <rFont val="Calibri"/>
      </rPr>
      <t>'</t>
    </r>
    <r>
      <rPr>
        <sz val="11"/>
        <color rgb="FF000000"/>
        <rFont val="Calibri"/>
      </rPr>
      <t xml:space="preserve"> is set to </t>
    </r>
    <r>
      <rPr>
        <sz val="11"/>
        <color rgb="FF000000"/>
        <rFont val="Calibri"/>
      </rPr>
      <t>'</t>
    </r>
    <r>
      <rPr>
        <b/>
        <sz val="11"/>
        <color rgb="FF000000"/>
        <rFont val="Calibri"/>
      </rPr>
      <t>v3 priv</t>
    </r>
    <r>
      <rPr>
        <sz val="11"/>
        <color rgb="FF000000"/>
        <rFont val="Calibri"/>
      </rPr>
      <t>'</t>
    </r>
  </si>
  <si>
    <r>
      <rPr>
        <sz val="11"/>
        <color rgb="FF000000"/>
        <rFont val="Calibri"/>
      </rPr>
      <t>Run the following to configure the SNMP v3 group.</t>
    </r>
    <r>
      <rPr>
        <sz val="11"/>
        <color rgb="FF000000"/>
        <rFont val="Calibri"/>
      </rPr>
      <t xml:space="preserve">
</t>
    </r>
    <r>
      <rPr>
        <sz val="11"/>
        <color rgb="FF006096"/>
        <rFont val="Roboto Condensed"/>
      </rPr>
      <t xml:space="preserve">hostname(config)# snmp-server group &lt;group_name&gt; v3 priv   </t>
    </r>
    <r>
      <rPr>
        <sz val="11"/>
        <color rgb="FF006096"/>
        <rFont val="Roboto Condensed"/>
      </rPr>
      <t xml:space="preserve">
</t>
    </r>
  </si>
  <si>
    <r>
      <rPr>
        <sz val="11"/>
        <color rgb="FF000000"/>
        <rFont val="Calibri"/>
      </rPr>
      <t>Sets the SNMP v3 group with authentication and privacy</t>
    </r>
  </si>
  <si>
    <r>
      <rPr>
        <sz val="11"/>
        <color rgb="FF000000"/>
        <rFont val="Calibri"/>
      </rPr>
      <t>- Step 1: Run the following to check if the SNMP group includes packet authentication and encryption</t>
    </r>
    <r>
      <rPr>
        <sz val="11"/>
        <color rgb="FF000000"/>
        <rFont val="Calibri"/>
      </rPr>
      <t xml:space="preserve">
</t>
    </r>
    <r>
      <rPr>
        <sz val="11"/>
        <color rgb="FF006096"/>
        <rFont val="Roboto Condensed"/>
      </rPr>
      <t>hostname# sh run snmp-server group | i v3.priv</t>
    </r>
    <r>
      <rPr>
        <sz val="11"/>
        <color rgb="FF006096"/>
        <rFont val="Roboto Condensed"/>
      </rPr>
      <t xml:space="preserve">
</t>
    </r>
    <r>
      <rPr>
        <sz val="11"/>
        <color rgb="FF000000"/>
        <rFont val="Calibri"/>
      </rPr>
      <t xml:space="preserve">
</t>
    </r>
    <r>
      <rPr>
        <sz val="11"/>
        <color rgb="FF000000"/>
        <rFont val="Calibri"/>
      </rPr>
      <t>The output should look like:</t>
    </r>
    <r>
      <rPr>
        <sz val="11"/>
        <color rgb="FF000000"/>
        <rFont val="Calibri"/>
      </rPr>
      <t xml:space="preserve">
</t>
    </r>
    <r>
      <rPr>
        <sz val="11"/>
        <color rgb="FF006096"/>
        <rFont val="Roboto Condensed"/>
      </rPr>
      <t xml:space="preserve">snmp-server group &lt;group_name&gt; v3 priv   </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sa# sh run snmp-server group | i v3.priv</t>
    </r>
    <r>
      <rPr>
        <sz val="11"/>
        <color rgb="FF006096"/>
        <rFont val="Roboto Condensed"/>
      </rPr>
      <t xml:space="preserve">
</t>
    </r>
    <r>
      <rPr>
        <sz val="11"/>
        <color rgb="FF006096"/>
        <rFont val="Roboto Condensed"/>
      </rPr>
      <t xml:space="preserve">snmp-server group v3 asagroup priv   </t>
    </r>
    <r>
      <rPr>
        <sz val="11"/>
        <color rgb="FF006096"/>
        <rFont val="Roboto Condensed"/>
      </rPr>
      <t xml:space="preserve">
</t>
    </r>
    <r>
      <rPr>
        <sz val="11"/>
        <color rgb="FF000000"/>
        <rFont val="Calibri"/>
      </rPr>
      <t xml:space="preserve">
</t>
    </r>
    <r>
      <rPr>
        <sz val="11"/>
        <color rgb="FF000000"/>
        <rFont val="Calibri"/>
      </rPr>
      <t>Here the SNMP v3 group name is asagroup. The keyword 'priv' ensures that the SNMP packets will be authenticated and encrypted</t>
    </r>
    <r>
      <rPr>
        <sz val="11"/>
        <color rgb="FF000000"/>
        <rFont val="Calibri"/>
      </rPr>
      <t xml:space="preserve">
</t>
    </r>
    <r>
      <rPr>
        <sz val="11"/>
        <color rgb="FF000000"/>
        <rFont val="Calibri"/>
      </rPr>
      <t>- Step 2: If an output is displayed, the system is compliant. If not, there is a finding.</t>
    </r>
  </si>
  <si>
    <t>1.11.2</t>
  </si>
  <si>
    <r>
      <rPr>
        <sz val="11"/>
        <rFont val="Calibri"/>
      </rPr>
      <t xml:space="preserve">Ensure </t>
    </r>
    <r>
      <rPr>
        <sz val="11"/>
        <color rgb="FF000000"/>
        <rFont val="Calibri"/>
      </rPr>
      <t>'</t>
    </r>
    <r>
      <rPr>
        <b/>
        <sz val="11"/>
        <color rgb="FF000000"/>
        <rFont val="Calibri"/>
      </rPr>
      <t>snmp-server user</t>
    </r>
    <r>
      <rPr>
        <sz val="11"/>
        <color rgb="FF000000"/>
        <rFont val="Calibri"/>
      </rPr>
      <t>'</t>
    </r>
    <r>
      <rPr>
        <sz val="11"/>
        <color rgb="FF000000"/>
        <rFont val="Calibri"/>
      </rPr>
      <t xml:space="preserve"> is set to </t>
    </r>
    <r>
      <rPr>
        <sz val="11"/>
        <color rgb="FF000000"/>
        <rFont val="Calibri"/>
      </rPr>
      <t>'</t>
    </r>
    <r>
      <rPr>
        <b/>
        <sz val="11"/>
        <color rgb="FF000000"/>
        <rFont val="Calibri"/>
      </rPr>
      <t>v3 auth SHA</t>
    </r>
    <r>
      <rPr>
        <sz val="11"/>
        <color rgb="FF000000"/>
        <rFont val="Calibri"/>
      </rPr>
      <t>'</t>
    </r>
  </si>
  <si>
    <r>
      <rPr>
        <sz val="11"/>
        <color rgb="FF000000"/>
        <rFont val="Calibri"/>
      </rPr>
      <t>Run the following:</t>
    </r>
    <r>
      <rPr>
        <sz val="11"/>
        <color rgb="FF000000"/>
        <rFont val="Calibri"/>
      </rPr>
      <t xml:space="preserve">
</t>
    </r>
    <r>
      <rPr>
        <sz val="11"/>
        <color rgb="FF006096"/>
        <rFont val="Roboto Condensed"/>
      </rPr>
      <t>hostname(config)#snmp-server user &lt;snmp_username&gt;  &lt;group-name&gt; v3 auth SHA &lt;authentication_password&gt; priv AES 256 &lt;encryption_password&gt;</t>
    </r>
    <r>
      <rPr>
        <sz val="11"/>
        <color rgb="FF006096"/>
        <rFont val="Roboto Condensed"/>
      </rPr>
      <t xml:space="preserve">
</t>
    </r>
  </si>
  <si>
    <r>
      <rPr>
        <sz val="11"/>
        <color rgb="FF000000"/>
        <rFont val="Calibri"/>
      </rPr>
      <t>Sets the SNMP v3 user with SHA authentication and AES-256 encryption</t>
    </r>
  </si>
  <si>
    <r>
      <rPr>
        <sz val="11"/>
        <color rgb="FF000000"/>
        <rFont val="Calibri"/>
      </rPr>
      <t>- Step 1: Run the following to check if there is an SNMP v3 user with SHA authentication</t>
    </r>
    <r>
      <rPr>
        <sz val="11"/>
        <color rgb="FF000000"/>
        <rFont val="Calibri"/>
      </rPr>
      <t xml:space="preserve">
</t>
    </r>
    <r>
      <rPr>
        <sz val="11"/>
        <color rgb="FF006096"/>
        <rFont val="Roboto Condensed"/>
      </rPr>
      <t>hostname#sh run snmp-server user | i auth.SHA</t>
    </r>
    <r>
      <rPr>
        <sz val="11"/>
        <color rgb="FF006096"/>
        <rFont val="Roboto Condensed"/>
      </rPr>
      <t xml:space="preserve">
</t>
    </r>
    <r>
      <rPr>
        <sz val="11"/>
        <color rgb="FF000000"/>
        <rFont val="Calibri"/>
      </rPr>
      <t xml:space="preserve">
</t>
    </r>
    <r>
      <rPr>
        <sz val="11"/>
        <color rgb="FF000000"/>
        <rFont val="Calibri"/>
      </rPr>
      <t>The output should look like:</t>
    </r>
    <r>
      <rPr>
        <sz val="11"/>
        <color rgb="FF000000"/>
        <rFont val="Calibri"/>
      </rPr>
      <t xml:space="preserve">
</t>
    </r>
    <r>
      <rPr>
        <sz val="11"/>
        <color rgb="FF006096"/>
        <rFont val="Roboto Condensed"/>
      </rPr>
      <t>snmp-server user snmp_user group-name v3 auth SHA authentication_password priv AES 256 encryption_password</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sa#sh run snmp-server user | i auth.SHA</t>
    </r>
    <r>
      <rPr>
        <sz val="11"/>
        <color rgb="FF006096"/>
        <rFont val="Roboto Condensed"/>
      </rPr>
      <t xml:space="preserve">
</t>
    </r>
    <r>
      <rPr>
        <sz val="11"/>
        <color rgb="FF006096"/>
        <rFont val="Roboto Condensed"/>
      </rPr>
      <t xml:space="preserve">snmp-server user asauser  asagroup v3 auth SHA xxxxxxx  priv AES 256 yyyyyyyyy </t>
    </r>
    <r>
      <rPr>
        <sz val="11"/>
        <color rgb="FF006096"/>
        <rFont val="Roboto Condensed"/>
      </rPr>
      <t xml:space="preserve">
</t>
    </r>
    <r>
      <rPr>
        <sz val="11"/>
        <color rgb="FF000000"/>
        <rFont val="Calibri"/>
      </rPr>
      <t xml:space="preserve">
</t>
    </r>
    <r>
      <rPr>
        <sz val="11"/>
        <color rgb="FF000000"/>
        <rFont val="Calibri"/>
      </rPr>
      <t>Here the SNMP v3 user is asauser in the group asagroup. The authentication algorithm is SHA and xxxxxxx is the authentication password.</t>
    </r>
    <r>
      <rPr>
        <sz val="11"/>
        <color rgb="FF000000"/>
        <rFont val="Calibri"/>
      </rPr>
      <t xml:space="preserve">
</t>
    </r>
    <r>
      <rPr>
        <sz val="11"/>
        <color rgb="FF000000"/>
        <rFont val="Calibri"/>
      </rPr>
      <t>- Step 2: If an output is displayed, go to the step 3. If not, there is a finding. The remediation procedure should be applied</t>
    </r>
    <r>
      <rPr>
        <sz val="11"/>
        <color rgb="FF000000"/>
        <rFont val="Calibri"/>
      </rPr>
      <t xml:space="preserve">
</t>
    </r>
    <r>
      <rPr>
        <sz val="11"/>
        <color rgb="FF000000"/>
        <rFont val="Calibri"/>
      </rPr>
      <t>- Step 3: Acquire the SNMP username identified in step 1 configured for SHA authentication</t>
    </r>
    <r>
      <rPr>
        <sz val="11"/>
        <color rgb="FF000000"/>
        <rFont val="Calibri"/>
      </rPr>
      <t xml:space="preserve">
</t>
    </r>
    <r>
      <rPr>
        <sz val="11"/>
        <color rgb="FF000000"/>
        <rFont val="Calibri"/>
      </rPr>
      <t>- Step 4: Run the following to check that the identified user is also configured for AES-256 encryption</t>
    </r>
    <r>
      <rPr>
        <sz val="11"/>
        <color rgb="FF000000"/>
        <rFont val="Calibri"/>
      </rPr>
      <t xml:space="preserve">
</t>
    </r>
    <r>
      <rPr>
        <sz val="11"/>
        <color rgb="FF006096"/>
        <rFont val="Roboto Condensed"/>
      </rPr>
      <t>hostname#sh run snmp-server user | i priv.AES.256</t>
    </r>
    <r>
      <rPr>
        <sz val="11"/>
        <color rgb="FF006096"/>
        <rFont val="Roboto Condensed"/>
      </rPr>
      <t xml:space="preserve">
</t>
    </r>
    <r>
      <rPr>
        <sz val="11"/>
        <color rgb="FF000000"/>
        <rFont val="Calibri"/>
      </rPr>
      <t xml:space="preserve">
</t>
    </r>
    <r>
      <rPr>
        <sz val="11"/>
        <color rgb="FF000000"/>
        <rFont val="Calibri"/>
      </rPr>
      <t>The output should look like:</t>
    </r>
    <r>
      <rPr>
        <sz val="11"/>
        <color rgb="FF000000"/>
        <rFont val="Calibri"/>
      </rPr>
      <t xml:space="preserve">
</t>
    </r>
    <r>
      <rPr>
        <sz val="11"/>
        <color rgb="FF006096"/>
        <rFont val="Roboto Condensed"/>
      </rPr>
      <t>snmp-server user snmp_user group-name v3 auth SHA authentication_password priv AES 256 encryption_password</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xml:space="preserve">Asa#sh run snmp-server user | i priv.AES.256 </t>
    </r>
    <r>
      <rPr>
        <sz val="11"/>
        <color rgb="FF006096"/>
        <rFont val="Roboto Condensed"/>
      </rPr>
      <t xml:space="preserve">
</t>
    </r>
    <r>
      <rPr>
        <sz val="11"/>
        <color rgb="FF006096"/>
        <rFont val="Roboto Condensed"/>
      </rPr>
      <t xml:space="preserve">snmp-server user asauser  asagroup v3 auth SHA xxxxxxx  priv AES 256 yyyyyyyyy </t>
    </r>
    <r>
      <rPr>
        <sz val="11"/>
        <color rgb="FF006096"/>
        <rFont val="Roboto Condensed"/>
      </rPr>
      <t xml:space="preserve">
</t>
    </r>
    <r>
      <rPr>
        <sz val="11"/>
        <color rgb="FF000000"/>
        <rFont val="Calibri"/>
      </rPr>
      <t xml:space="preserve">
</t>
    </r>
    <r>
      <rPr>
        <sz val="11"/>
        <color rgb="FF000000"/>
        <rFont val="Calibri"/>
      </rPr>
      <t>Here, for the SNMP v3 user 'asauser', the encryption algorithm is AES-256 and yyyyyyyyy is the encryption password.</t>
    </r>
    <r>
      <rPr>
        <sz val="11"/>
        <color rgb="FF000000"/>
        <rFont val="Calibri"/>
      </rPr>
      <t xml:space="preserve">
</t>
    </r>
    <r>
      <rPr>
        <sz val="11"/>
        <color rgb="FF000000"/>
        <rFont val="Calibri"/>
      </rPr>
      <t>- Step 5: If an output is displayed, the system is compliant. If not, there is a finding. The remediation procedure should be applied</t>
    </r>
  </si>
  <si>
    <t>1.11.3</t>
  </si>
  <si>
    <r>
      <rPr>
        <sz val="11"/>
        <rFont val="Calibri"/>
      </rPr>
      <t xml:space="preserve">Ensure </t>
    </r>
    <r>
      <rPr>
        <sz val="11"/>
        <color rgb="FF000000"/>
        <rFont val="Calibri"/>
      </rPr>
      <t>'</t>
    </r>
    <r>
      <rPr>
        <b/>
        <sz val="11"/>
        <color rgb="FF000000"/>
        <rFont val="Calibri"/>
      </rPr>
      <t>snmp-server host</t>
    </r>
    <r>
      <rPr>
        <sz val="11"/>
        <color rgb="FF000000"/>
        <rFont val="Calibri"/>
      </rPr>
      <t>'</t>
    </r>
    <r>
      <rPr>
        <sz val="11"/>
        <color rgb="FF000000"/>
        <rFont val="Calibri"/>
      </rPr>
      <t xml:space="preserve"> is set to </t>
    </r>
    <r>
      <rPr>
        <sz val="11"/>
        <color rgb="FF000000"/>
        <rFont val="Calibri"/>
      </rPr>
      <t>'</t>
    </r>
    <r>
      <rPr>
        <b/>
        <sz val="11"/>
        <color rgb="FF000000"/>
        <rFont val="Calibri"/>
      </rPr>
      <t>version 3</t>
    </r>
    <r>
      <rPr>
        <sz val="11"/>
        <color rgb="FF000000"/>
        <rFont val="Calibri"/>
      </rPr>
      <t>'</t>
    </r>
  </si>
  <si>
    <r>
      <rPr>
        <sz val="11"/>
        <color rgb="FF000000"/>
        <rFont val="Calibri"/>
      </rPr>
      <t>Run the following to configure the SNMP v3 host</t>
    </r>
    <r>
      <rPr>
        <sz val="11"/>
        <color rgb="FF000000"/>
        <rFont val="Calibri"/>
      </rPr>
      <t xml:space="preserve">
</t>
    </r>
    <r>
      <rPr>
        <sz val="11"/>
        <color rgb="FF006096"/>
        <rFont val="Roboto Condensed"/>
      </rPr>
      <t xml:space="preserve">hostname(config)# snmp-server host &lt;interface_name&gt; &lt;host_ip_address&gt; version 3 &lt;snmp_user&gt;  </t>
    </r>
    <r>
      <rPr>
        <sz val="11"/>
        <color rgb="FF006096"/>
        <rFont val="Roboto Condensed"/>
      </rPr>
      <t xml:space="preserve">
</t>
    </r>
  </si>
  <si>
    <r>
      <rPr>
        <sz val="11"/>
        <color rgb="FF000000"/>
        <rFont val="Calibri"/>
      </rPr>
      <t>- Step 1: Run the following to check whether the SNMP host is configured:</t>
    </r>
    <r>
      <rPr>
        <sz val="11"/>
        <color rgb="FF000000"/>
        <rFont val="Calibri"/>
      </rPr>
      <t xml:space="preserve">
</t>
    </r>
    <r>
      <rPr>
        <sz val="11"/>
        <color rgb="FF006096"/>
        <rFont val="Roboto Condensed"/>
      </rPr>
      <t>hostname#sh run snmp-server host | i version.3</t>
    </r>
    <r>
      <rPr>
        <sz val="11"/>
        <color rgb="FF006096"/>
        <rFont val="Roboto Condensed"/>
      </rPr>
      <t xml:space="preserve">
</t>
    </r>
    <r>
      <rPr>
        <sz val="11"/>
        <color rgb="FF000000"/>
        <rFont val="Calibri"/>
      </rPr>
      <t xml:space="preserve">
</t>
    </r>
    <r>
      <rPr>
        <sz val="11"/>
        <color rgb="FF000000"/>
        <rFont val="Calibri"/>
      </rPr>
      <t>The output should look like:</t>
    </r>
    <r>
      <rPr>
        <sz val="11"/>
        <color rgb="FF000000"/>
        <rFont val="Calibri"/>
      </rPr>
      <t xml:space="preserve">
</t>
    </r>
    <r>
      <rPr>
        <sz val="11"/>
        <color rgb="FF006096"/>
        <rFont val="Roboto Condensed"/>
      </rPr>
      <t>snmp-server host interface_name host_ip_address version 3 snmp_user</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Asa#sh run snmp-server host | i version.3</t>
    </r>
    <r>
      <rPr>
        <sz val="11"/>
        <color rgb="FF006096"/>
        <rFont val="Roboto Condensed"/>
      </rPr>
      <t xml:space="preserve">
</t>
    </r>
    <r>
      <rPr>
        <sz val="11"/>
        <color rgb="FF006096"/>
        <rFont val="Roboto Condensed"/>
      </rPr>
      <t xml:space="preserve">snmp-server host mgmt 10.7.26.5 version 3 asauser   </t>
    </r>
    <r>
      <rPr>
        <sz val="11"/>
        <color rgb="FF006096"/>
        <rFont val="Roboto Condensed"/>
      </rPr>
      <t xml:space="preserve">
</t>
    </r>
    <r>
      <rPr>
        <sz val="11"/>
        <color rgb="FF000000"/>
        <rFont val="Calibri"/>
      </rPr>
      <t xml:space="preserve">
</t>
    </r>
    <r>
      <rPr>
        <sz val="11"/>
        <color rgb="FF000000"/>
        <rFont val="Calibri"/>
      </rPr>
      <t>Here the interface name is mgmt, the host IP address is 10.7.26.5 and the SNMP user is asauser</t>
    </r>
    <r>
      <rPr>
        <sz val="11"/>
        <color rgb="FF000000"/>
        <rFont val="Calibri"/>
      </rPr>
      <t xml:space="preserve">
</t>
    </r>
    <r>
      <rPr>
        <sz val="11"/>
        <color rgb="FF000000"/>
        <rFont val="Calibri"/>
      </rPr>
      <t>- Step 2: If an output is displayed, the system is compliant. If not, there is a finding.</t>
    </r>
  </si>
  <si>
    <t>1.11.4</t>
  </si>
  <si>
    <r>
      <rPr>
        <sz val="11"/>
        <rFont val="Calibri"/>
      </rPr>
      <t xml:space="preserve">Ensure </t>
    </r>
    <r>
      <rPr>
        <sz val="11"/>
        <color rgb="FF000000"/>
        <rFont val="Calibri"/>
      </rPr>
      <t>'</t>
    </r>
    <r>
      <rPr>
        <b/>
        <sz val="11"/>
        <color rgb="FF000000"/>
        <rFont val="Calibri"/>
      </rPr>
      <t>SNMP traps</t>
    </r>
    <r>
      <rPr>
        <sz val="11"/>
        <color rgb="FF000000"/>
        <rFont val="Calibri"/>
      </rPr>
      <t>'</t>
    </r>
    <r>
      <rPr>
        <sz val="11"/>
        <color rgb="FF000000"/>
        <rFont val="Calibri"/>
      </rPr>
      <t xml:space="preserve"> is enabled</t>
    </r>
  </si>
  <si>
    <r>
      <rPr>
        <sz val="11"/>
        <color rgb="FF000000"/>
        <rFont val="Calibri"/>
      </rPr>
      <t>Run the following command to enable SNMP traps</t>
    </r>
    <r>
      <rPr>
        <sz val="11"/>
        <color rgb="FF000000"/>
        <rFont val="Calibri"/>
      </rPr>
      <t xml:space="preserve">
</t>
    </r>
    <r>
      <rPr>
        <sz val="11"/>
        <color rgb="FF006096"/>
        <rFont val="Roboto Condensed"/>
      </rPr>
      <t>hostname(config)# snmp-server enable traps snmp authentication</t>
    </r>
    <r>
      <rPr>
        <sz val="11"/>
        <color rgb="FF006096"/>
        <rFont val="Roboto Condensed"/>
      </rPr>
      <t xml:space="preserve">
</t>
    </r>
    <r>
      <rPr>
        <sz val="11"/>
        <color rgb="FF006096"/>
        <rFont val="Roboto Condensed"/>
      </rPr>
      <t>hostname(config)# snmp-server enable traps snmp coldstart</t>
    </r>
    <r>
      <rPr>
        <sz val="11"/>
        <color rgb="FF006096"/>
        <rFont val="Roboto Condensed"/>
      </rPr>
      <t xml:space="preserve">
</t>
    </r>
    <r>
      <rPr>
        <sz val="11"/>
        <color rgb="FF006096"/>
        <rFont val="Roboto Condensed"/>
      </rPr>
      <t>hostname(config)# snmp-server enable traps snmp linkdown</t>
    </r>
    <r>
      <rPr>
        <sz val="11"/>
        <color rgb="FF006096"/>
        <rFont val="Roboto Condensed"/>
      </rPr>
      <t xml:space="preserve">
</t>
    </r>
    <r>
      <rPr>
        <sz val="11"/>
        <color rgb="FF006096"/>
        <rFont val="Roboto Condensed"/>
      </rPr>
      <t>hostname(config)# snmp-server enable traps snmp linkup</t>
    </r>
    <r>
      <rPr>
        <sz val="11"/>
        <color rgb="FF006096"/>
        <rFont val="Roboto Condensed"/>
      </rPr>
      <t xml:space="preserve">
</t>
    </r>
  </si>
  <si>
    <r>
      <rPr>
        <sz val="11"/>
        <color rgb="FF000000"/>
        <rFont val="Calibri"/>
      </rPr>
      <t>Enables SNMP traps to be sent to the NMS</t>
    </r>
  </si>
  <si>
    <r>
      <rPr>
        <sz val="11"/>
        <color rgb="FF000000"/>
        <rFont val="Calibri"/>
      </rPr>
      <t>- Step 1: Run the following command to determine if SNMP traps are enabled</t>
    </r>
    <r>
      <rPr>
        <sz val="11"/>
        <color rgb="FF000000"/>
        <rFont val="Calibri"/>
      </rPr>
      <t xml:space="preserve">
</t>
    </r>
    <r>
      <rPr>
        <sz val="11"/>
        <color rgb="FF006096"/>
        <rFont val="Roboto Condensed"/>
      </rPr>
      <t xml:space="preserve">hostname# sh run | in traps.snmp </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asa-dc# sh run | in traps.snmp</t>
    </r>
    <r>
      <rPr>
        <sz val="11"/>
        <color rgb="FF006096"/>
        <rFont val="Roboto Condensed"/>
      </rPr>
      <t xml:space="preserve">
</t>
    </r>
    <r>
      <rPr>
        <sz val="11"/>
        <color rgb="FF006096"/>
        <rFont val="Roboto Condensed"/>
      </rPr>
      <t>snmp-server enable traps snmp authentication linkup linkdown coldstart</t>
    </r>
    <r>
      <rPr>
        <sz val="11"/>
        <color rgb="FF006096"/>
        <rFont val="Roboto Condensed"/>
      </rPr>
      <t xml:space="preserve">
</t>
    </r>
    <r>
      <rPr>
        <sz val="11"/>
        <color rgb="FF000000"/>
        <rFont val="Calibri"/>
      </rPr>
      <t xml:space="preserve">
</t>
    </r>
    <r>
      <rPr>
        <sz val="11"/>
        <color rgb="FF000000"/>
        <rFont val="Calibri"/>
      </rPr>
      <t>- Step 2: If an output is displayed, the system is compliant. If not, it is a finding.</t>
    </r>
  </si>
  <si>
    <r>
      <rPr>
        <sz val="11"/>
        <color rgb="FF000000"/>
        <rFont val="Calibri"/>
      </rPr>
      <t>By default, only syslog traps are enabled</t>
    </r>
  </si>
  <si>
    <t>1.11.5</t>
  </si>
  <si>
    <r>
      <rPr>
        <sz val="11"/>
        <rFont val="Calibri"/>
      </rPr>
      <t xml:space="preserve">Ensure </t>
    </r>
    <r>
      <rPr>
        <sz val="11"/>
        <color rgb="FF000000"/>
        <rFont val="Calibri"/>
      </rPr>
      <t>'</t>
    </r>
    <r>
      <rPr>
        <b/>
        <sz val="11"/>
        <color rgb="FF000000"/>
        <rFont val="Calibri"/>
      </rPr>
      <t>SNMP community string</t>
    </r>
    <r>
      <rPr>
        <sz val="11"/>
        <color rgb="FF000000"/>
        <rFont val="Calibri"/>
      </rPr>
      <t>'</t>
    </r>
    <r>
      <rPr>
        <sz val="11"/>
        <color rgb="FF000000"/>
        <rFont val="Calibri"/>
      </rPr>
      <t xml:space="preserve"> is not the default string</t>
    </r>
  </si>
  <si>
    <r>
      <rPr>
        <sz val="11"/>
        <color rgb="FF000000"/>
        <rFont val="Calibri"/>
      </rPr>
      <t>Run the following command to configure the SNMP community string</t>
    </r>
    <r>
      <rPr>
        <sz val="11"/>
        <color rgb="FF000000"/>
        <rFont val="Calibri"/>
      </rPr>
      <t xml:space="preserve">
</t>
    </r>
    <r>
      <rPr>
        <sz val="11"/>
        <color rgb="FF006096"/>
        <rFont val="Roboto Condensed"/>
      </rPr>
      <t xml:space="preserve">hostname(config)#snmp-server community &lt;snmp_community_string&gt; </t>
    </r>
    <r>
      <rPr>
        <sz val="11"/>
        <color rgb="FF006096"/>
        <rFont val="Roboto Condensed"/>
      </rPr>
      <t xml:space="preserve">
</t>
    </r>
    <r>
      <rPr>
        <sz val="11"/>
        <color rgb="FF000000"/>
        <rFont val="Calibri"/>
      </rPr>
      <t xml:space="preserve">
</t>
    </r>
    <r>
      <rPr>
        <sz val="11"/>
        <color rgb="FF000000"/>
        <rFont val="Calibri"/>
      </rPr>
      <t>In a multi-context environment, run the same command in the context.</t>
    </r>
  </si>
  <si>
    <r>
      <rPr>
        <sz val="11"/>
        <color rgb="FF000000"/>
        <rFont val="Calibri"/>
      </rPr>
      <t>Sets a SNMP community string different from the default one</t>
    </r>
  </si>
  <si>
    <r>
      <rPr>
        <sz val="11"/>
        <color rgb="FF000000"/>
        <rFont val="Calibri"/>
      </rPr>
      <t>- Step 1: Run the following command to check whether the default SNMP community string is configured</t>
    </r>
    <r>
      <rPr>
        <sz val="11"/>
        <color rgb="FF000000"/>
        <rFont val="Calibri"/>
      </rPr>
      <t xml:space="preserve">
</t>
    </r>
    <r>
      <rPr>
        <sz val="11"/>
        <color rgb="FF006096"/>
        <rFont val="Roboto Condensed"/>
      </rPr>
      <t xml:space="preserve">hostname# show snmp-server group | in _public </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xml:space="preserve">Corp-FW# show snmp-server group </t>
    </r>
    <r>
      <rPr>
        <sz val="11"/>
        <color rgb="FF006096"/>
        <rFont val="Roboto Condensed"/>
      </rPr>
      <t xml:space="preserve">
</t>
    </r>
    <r>
      <rPr>
        <sz val="11"/>
        <color rgb="FF006096"/>
        <rFont val="Roboto Condensed"/>
      </rPr>
      <t>groupname: public                           security model:v1</t>
    </r>
    <r>
      <rPr>
        <sz val="11"/>
        <color rgb="FF006096"/>
        <rFont val="Roboto Condensed"/>
      </rPr>
      <t xml:space="preserve">
</t>
    </r>
    <r>
      <rPr>
        <sz val="11"/>
        <color rgb="FF006096"/>
        <rFont val="Roboto Condensed"/>
      </rPr>
      <t>readview : &lt;no readview specified&gt;          writeview: &lt;no writeview specified&gt;</t>
    </r>
    <r>
      <rPr>
        <sz val="11"/>
        <color rgb="FF006096"/>
        <rFont val="Roboto Condensed"/>
      </rPr>
      <t xml:space="preserve">
</t>
    </r>
    <r>
      <rPr>
        <sz val="11"/>
        <color rgb="FF006096"/>
        <rFont val="Roboto Condensed"/>
      </rPr>
      <t>notifyview: &lt;no readview specified&gt;</t>
    </r>
    <r>
      <rPr>
        <sz val="11"/>
        <color rgb="FF006096"/>
        <rFont val="Roboto Condensed"/>
      </rPr>
      <t xml:space="preserve">
</t>
    </r>
    <r>
      <rPr>
        <sz val="11"/>
        <color rgb="FF006096"/>
        <rFont val="Roboto Condensed"/>
      </rPr>
      <t>row status: active</t>
    </r>
    <r>
      <rPr>
        <sz val="11"/>
        <color rgb="FF006096"/>
        <rFont val="Roboto Condensed"/>
      </rPr>
      <t xml:space="preserve">
</t>
    </r>
    <r>
      <rPr>
        <sz val="11"/>
        <color rgb="FF006096"/>
        <rFont val="Roboto Condensed"/>
      </rPr>
      <t>groupname: public                           security model:v2c</t>
    </r>
    <r>
      <rPr>
        <sz val="11"/>
        <color rgb="FF006096"/>
        <rFont val="Roboto Condensed"/>
      </rPr>
      <t xml:space="preserve">
</t>
    </r>
    <r>
      <rPr>
        <sz val="11"/>
        <color rgb="FF006096"/>
        <rFont val="Roboto Condensed"/>
      </rPr>
      <t>readview : &lt;no readview specified&gt;          writeview: &lt;no writeview specified&gt;</t>
    </r>
    <r>
      <rPr>
        <sz val="11"/>
        <color rgb="FF006096"/>
        <rFont val="Roboto Condensed"/>
      </rPr>
      <t xml:space="preserve">
</t>
    </r>
    <r>
      <rPr>
        <sz val="11"/>
        <color rgb="FF006096"/>
        <rFont val="Roboto Condensed"/>
      </rPr>
      <t>notifyview: *&lt;no readview specified&gt;</t>
    </r>
    <r>
      <rPr>
        <sz val="11"/>
        <color rgb="FF006096"/>
        <rFont val="Roboto Condensed"/>
      </rPr>
      <t xml:space="preserve">
</t>
    </r>
    <r>
      <rPr>
        <sz val="11"/>
        <color rgb="FF006096"/>
        <rFont val="Roboto Condensed"/>
      </rPr>
      <t>row status: active</t>
    </r>
    <r>
      <rPr>
        <sz val="11"/>
        <color rgb="FF006096"/>
        <rFont val="Roboto Condensed"/>
      </rPr>
      <t xml:space="preserve">
</t>
    </r>
    <r>
      <rPr>
        <sz val="11"/>
        <color rgb="FF006096"/>
        <rFont val="Roboto Condensed"/>
      </rPr>
      <t xml:space="preserve">Corp-FW#show snmp-server group | in _public </t>
    </r>
    <r>
      <rPr>
        <sz val="11"/>
        <color rgb="FF006096"/>
        <rFont val="Roboto Condensed"/>
      </rPr>
      <t xml:space="preserve">
</t>
    </r>
    <r>
      <rPr>
        <sz val="11"/>
        <color rgb="FF006096"/>
        <rFont val="Roboto Condensed"/>
      </rPr>
      <t xml:space="preserve">groupname: public                           security model:v1 </t>
    </r>
    <r>
      <rPr>
        <sz val="11"/>
        <color rgb="FF006096"/>
        <rFont val="Roboto Condensed"/>
      </rPr>
      <t xml:space="preserve">
</t>
    </r>
    <r>
      <rPr>
        <sz val="11"/>
        <color rgb="FF006096"/>
        <rFont val="Roboto Condensed"/>
      </rPr>
      <t>groupname: public                           security model:v2c</t>
    </r>
    <r>
      <rPr>
        <sz val="11"/>
        <color rgb="FF006096"/>
        <rFont val="Roboto Condensed"/>
      </rPr>
      <t xml:space="preserve">
</t>
    </r>
    <r>
      <rPr>
        <sz val="11"/>
        <color rgb="FF000000"/>
        <rFont val="Calibri"/>
      </rPr>
      <t xml:space="preserve">
</t>
    </r>
    <r>
      <rPr>
        <sz val="11"/>
        <color rgb="FF000000"/>
        <rFont val="Calibri"/>
      </rPr>
      <t>- Step 2: If an output is displayed, the system is not compliant, it is a finding.</t>
    </r>
  </si>
  <si>
    <r>
      <rPr>
        <sz val="11"/>
        <color rgb="FF000000"/>
        <rFont val="Calibri"/>
      </rPr>
      <t>The default community string is public.</t>
    </r>
  </si>
  <si>
    <t>Routing protocols authentication</t>
  </si>
  <si>
    <t>2.1.1</t>
  </si>
  <si>
    <r>
      <rPr>
        <sz val="11"/>
        <rFont val="Calibri"/>
      </rPr>
      <t xml:space="preserve">Ensure </t>
    </r>
    <r>
      <rPr>
        <sz val="11"/>
        <color rgb="FF000000"/>
        <rFont val="Calibri"/>
      </rPr>
      <t>'</t>
    </r>
    <r>
      <rPr>
        <b/>
        <sz val="11"/>
        <color rgb="FF000000"/>
        <rFont val="Calibri"/>
      </rPr>
      <t>RIP authentication</t>
    </r>
    <r>
      <rPr>
        <sz val="11"/>
        <color rgb="FF000000"/>
        <rFont val="Calibri"/>
      </rPr>
      <t>'</t>
    </r>
    <r>
      <rPr>
        <sz val="11"/>
        <color rgb="FF000000"/>
        <rFont val="Calibri"/>
      </rPr>
      <t xml:space="preserve"> is enabled</t>
    </r>
  </si>
  <si>
    <r>
      <rPr>
        <sz val="11"/>
        <color rgb="FF000000"/>
        <rFont val="Calibri"/>
      </rPr>
      <t>- Step 1: Acquire the interface &lt;interface_name&gt; used by the firewall to receive RIP routing updates</t>
    </r>
    <r>
      <rPr>
        <sz val="11"/>
        <color rgb="FF000000"/>
        <rFont val="Calibri"/>
      </rPr>
      <t xml:space="preserve">
</t>
    </r>
    <r>
      <rPr>
        <sz val="11"/>
        <color rgb="FF000000"/>
        <rFont val="Calibri"/>
      </rPr>
      <t>- Step 2: Agree with the neighbor device on the authencation key &lt;key_value&gt; and determine an authentication key ID &lt;key_id&gt;</t>
    </r>
    <r>
      <rPr>
        <sz val="11"/>
        <color rgb="FF000000"/>
        <rFont val="Calibri"/>
      </rPr>
      <t xml:space="preserve">
</t>
    </r>
    <r>
      <rPr>
        <sz val="11"/>
        <color rgb="FF000000"/>
        <rFont val="Calibri"/>
      </rPr>
      <t>- Step 3: Run the following to enable RIP authentication</t>
    </r>
    <r>
      <rPr>
        <sz val="11"/>
        <color rgb="FF000000"/>
        <rFont val="Calibri"/>
      </rPr>
      <t xml:space="preserve">
</t>
    </r>
    <r>
      <rPr>
        <sz val="11"/>
        <color rgb="FF006096"/>
        <rFont val="Roboto Condensed"/>
      </rPr>
      <t>hostname(config)#interface &lt;interface_name&gt;</t>
    </r>
    <r>
      <rPr>
        <sz val="11"/>
        <color rgb="FF006096"/>
        <rFont val="Roboto Condensed"/>
      </rPr>
      <t xml:space="preserve">
</t>
    </r>
    <r>
      <rPr>
        <sz val="11"/>
        <color rgb="FF006096"/>
        <rFont val="Roboto Condensed"/>
      </rPr>
      <t>hostname(config-if)#rip authentication mode md5</t>
    </r>
    <r>
      <rPr>
        <sz val="11"/>
        <color rgb="FF006096"/>
        <rFont val="Roboto Condensed"/>
      </rPr>
      <t xml:space="preserve">
</t>
    </r>
    <r>
      <rPr>
        <sz val="11"/>
        <color rgb="FF006096"/>
        <rFont val="Roboto Condensed"/>
      </rPr>
      <t xml:space="preserve">hostname(config-if)#rip authentication key&lt;key_value&gt; key_id &lt;key_id&gt; </t>
    </r>
    <r>
      <rPr>
        <sz val="11"/>
        <color rgb="FF006096"/>
        <rFont val="Roboto Condensed"/>
      </rPr>
      <t xml:space="preserve">
</t>
    </r>
  </si>
  <si>
    <r>
      <rPr>
        <sz val="11"/>
        <color rgb="FF000000"/>
        <rFont val="Calibri"/>
      </rPr>
      <t>Enables the authentication of RIPv2 neighbor before routing information is received from the neighbor</t>
    </r>
  </si>
  <si>
    <r>
      <rPr>
        <sz val="11"/>
        <color rgb="FF000000"/>
        <rFont val="Calibri"/>
      </rPr>
      <t>- Step 1: Run the following command to check if the RIP protocol is enabled</t>
    </r>
    <r>
      <rPr>
        <sz val="11"/>
        <color rgb="FF000000"/>
        <rFont val="Calibri"/>
      </rPr>
      <t xml:space="preserve">
</t>
    </r>
    <r>
      <rPr>
        <sz val="11"/>
        <color rgb="FF006096"/>
        <rFont val="Roboto Condensed"/>
      </rPr>
      <t xml:space="preserve">hostname#sh run | in router.rip </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Asa-fw#sh run | in router.rip</t>
    </r>
    <r>
      <rPr>
        <sz val="11"/>
        <color rgb="FF006096"/>
        <rFont val="Roboto Condensed"/>
      </rPr>
      <t xml:space="preserve">
</t>
    </r>
    <r>
      <rPr>
        <sz val="11"/>
        <color rgb="FF006096"/>
        <rFont val="Roboto Condensed"/>
      </rPr>
      <t>router rip</t>
    </r>
    <r>
      <rPr>
        <sz val="11"/>
        <color rgb="FF006096"/>
        <rFont val="Roboto Condensed"/>
      </rPr>
      <t xml:space="preserve">
</t>
    </r>
    <r>
      <rPr>
        <sz val="11"/>
        <color rgb="FF000000"/>
        <rFont val="Calibri"/>
      </rPr>
      <t xml:space="preserve">
</t>
    </r>
    <r>
      <rPr>
        <sz val="11"/>
        <color rgb="FF000000"/>
        <rFont val="Calibri"/>
      </rPr>
      <t>- Step 2: If an output is displayed, RIP is enabled. Go to Step 3. If there is no output, RIP is not enabled and the recommendation is not applicable.</t>
    </r>
    <r>
      <rPr>
        <sz val="11"/>
        <color rgb="FF000000"/>
        <rFont val="Calibri"/>
      </rPr>
      <t xml:space="preserve">
</t>
    </r>
    <r>
      <rPr>
        <sz val="11"/>
        <color rgb="FF000000"/>
        <rFont val="Calibri"/>
      </rPr>
      <t>- Step 3: Run the following to check whether RIP authentication is enabled</t>
    </r>
    <r>
      <rPr>
        <sz val="11"/>
        <color rgb="FF000000"/>
        <rFont val="Calibri"/>
      </rPr>
      <t xml:space="preserve">
</t>
    </r>
    <r>
      <rPr>
        <sz val="11"/>
        <color rgb="FF006096"/>
        <rFont val="Roboto Condensed"/>
      </rPr>
      <t>hostname#sh run | in rip.authentication.key</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Asa-fw#sh run | in rip.authentication.key</t>
    </r>
    <r>
      <rPr>
        <sz val="11"/>
        <color rgb="FF006096"/>
        <rFont val="Roboto Condensed"/>
      </rPr>
      <t xml:space="preserve">
</t>
    </r>
    <r>
      <rPr>
        <sz val="11"/>
        <color rgb="FF006096"/>
        <rFont val="Roboto Condensed"/>
      </rPr>
      <t xml:space="preserve">  rip authentication key ***** key_id 11 </t>
    </r>
    <r>
      <rPr>
        <sz val="11"/>
        <color rgb="FF006096"/>
        <rFont val="Roboto Condensed"/>
      </rPr>
      <t xml:space="preserve">
</t>
    </r>
    <r>
      <rPr>
        <sz val="11"/>
        <color rgb="FF000000"/>
        <rFont val="Calibri"/>
      </rPr>
      <t xml:space="preserve">
</t>
    </r>
    <r>
      <rPr>
        <sz val="11"/>
        <color rgb="FF000000"/>
        <rFont val="Calibri"/>
      </rPr>
      <t>- Step 4: If an output is displayed, the system is compliant. If not, it is a finding.</t>
    </r>
  </si>
  <si>
    <t>2.1.2</t>
  </si>
  <si>
    <r>
      <rPr>
        <sz val="11"/>
        <rFont val="Calibri"/>
      </rPr>
      <t xml:space="preserve">Ensure </t>
    </r>
    <r>
      <rPr>
        <sz val="11"/>
        <color rgb="FF000000"/>
        <rFont val="Calibri"/>
      </rPr>
      <t>'</t>
    </r>
    <r>
      <rPr>
        <b/>
        <sz val="11"/>
        <color rgb="FF000000"/>
        <rFont val="Calibri"/>
      </rPr>
      <t>OSPF authentication</t>
    </r>
    <r>
      <rPr>
        <sz val="11"/>
        <color rgb="FF000000"/>
        <rFont val="Calibri"/>
      </rPr>
      <t>'</t>
    </r>
    <r>
      <rPr>
        <sz val="11"/>
        <color rgb="FF000000"/>
        <rFont val="Calibri"/>
      </rPr>
      <t xml:space="preserve"> is enabled</t>
    </r>
  </si>
  <si>
    <r>
      <rPr>
        <sz val="11"/>
        <color rgb="FF000000"/>
        <rFont val="Calibri"/>
      </rPr>
      <t>- Step 1: Acquire the interface &lt;interface_name&gt; used by the firewall to receive OSPF routing updates and the area ID &lt;area_id&gt;</t>
    </r>
    <r>
      <rPr>
        <sz val="11"/>
        <color rgb="FF000000"/>
        <rFont val="Calibri"/>
      </rPr>
      <t xml:space="preserve">
</t>
    </r>
    <r>
      <rPr>
        <sz val="11"/>
        <color rgb="FF000000"/>
        <rFont val="Calibri"/>
      </rPr>
      <t>- Step 2: Agree with the neighbor device on the authencation key &lt;key_value&gt; and determine an authentication key ID &lt;key_id&gt;</t>
    </r>
    <r>
      <rPr>
        <sz val="11"/>
        <color rgb="FF000000"/>
        <rFont val="Calibri"/>
      </rPr>
      <t xml:space="preserve">
</t>
    </r>
    <r>
      <rPr>
        <sz val="11"/>
        <color rgb="FF000000"/>
        <rFont val="Calibri"/>
      </rPr>
      <t>- Step 3: Run the following to enable OSPF authentication</t>
    </r>
    <r>
      <rPr>
        <sz val="11"/>
        <color rgb="FF000000"/>
        <rFont val="Calibri"/>
      </rPr>
      <t xml:space="preserve">
</t>
    </r>
    <r>
      <rPr>
        <sz val="11"/>
        <color rgb="FF006096"/>
        <rFont val="Roboto Condensed"/>
      </rPr>
      <t>hostname(config)#interface &lt;interface_name&gt;</t>
    </r>
    <r>
      <rPr>
        <sz val="11"/>
        <color rgb="FF006096"/>
        <rFont val="Roboto Condensed"/>
      </rPr>
      <t xml:space="preserve">
</t>
    </r>
    <r>
      <rPr>
        <sz val="11"/>
        <color rgb="FF006096"/>
        <rFont val="Roboto Condensed"/>
      </rPr>
      <t>hostname(config-if)#ospf authentication message-digest</t>
    </r>
    <r>
      <rPr>
        <sz val="11"/>
        <color rgb="FF006096"/>
        <rFont val="Roboto Condensed"/>
      </rPr>
      <t xml:space="preserve">
</t>
    </r>
    <r>
      <rPr>
        <sz val="11"/>
        <color rgb="FF006096"/>
        <rFont val="Roboto Condensed"/>
      </rPr>
      <t>hostname(config-if)#ospf message-digest-key &lt;key_id&gt; md5 &lt;key_value&gt;</t>
    </r>
    <r>
      <rPr>
        <sz val="11"/>
        <color rgb="FF006096"/>
        <rFont val="Roboto Condensed"/>
      </rPr>
      <t xml:space="preserve">
</t>
    </r>
    <r>
      <rPr>
        <sz val="11"/>
        <color rgb="FF006096"/>
        <rFont val="Roboto Condensed"/>
      </rPr>
      <t>hostname(config-if)#exit</t>
    </r>
    <r>
      <rPr>
        <sz val="11"/>
        <color rgb="FF006096"/>
        <rFont val="Roboto Condensed"/>
      </rPr>
      <t xml:space="preserve">
</t>
    </r>
    <r>
      <rPr>
        <sz val="11"/>
        <color rgb="FF006096"/>
        <rFont val="Roboto Condensed"/>
      </rPr>
      <t>hostname(config)#area &lt;area_id&gt; authentication message-digest</t>
    </r>
    <r>
      <rPr>
        <sz val="11"/>
        <color rgb="FF006096"/>
        <rFont val="Roboto Condensed"/>
      </rPr>
      <t xml:space="preserve">
</t>
    </r>
  </si>
  <si>
    <r>
      <rPr>
        <sz val="11"/>
        <color rgb="FF000000"/>
        <rFont val="Calibri"/>
      </rPr>
      <t>Enables the authentication of OSPF neighbor before routing information is received from the neighbor</t>
    </r>
  </si>
  <si>
    <r>
      <rPr>
        <sz val="11"/>
        <color rgb="FF000000"/>
        <rFont val="Calibri"/>
      </rPr>
      <t>- Step 1: Run the following command to check if the OSPF protocol is enabled</t>
    </r>
    <r>
      <rPr>
        <sz val="11"/>
        <color rgb="FF000000"/>
        <rFont val="Calibri"/>
      </rPr>
      <t xml:space="preserve">
</t>
    </r>
    <r>
      <rPr>
        <sz val="11"/>
        <color rgb="FF006096"/>
        <rFont val="Roboto Condensed"/>
      </rPr>
      <t xml:space="preserve">hostname#sh run | in router.ospf </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Asa-fw#sh run | in router.ospf</t>
    </r>
    <r>
      <rPr>
        <sz val="11"/>
        <color rgb="FF006096"/>
        <rFont val="Roboto Condensed"/>
      </rPr>
      <t xml:space="preserve">
</t>
    </r>
    <r>
      <rPr>
        <sz val="11"/>
        <color rgb="FF006096"/>
        <rFont val="Roboto Condensed"/>
      </rPr>
      <t xml:space="preserve">router ospf 5 </t>
    </r>
    <r>
      <rPr>
        <sz val="11"/>
        <color rgb="FF006096"/>
        <rFont val="Roboto Condensed"/>
      </rPr>
      <t xml:space="preserve">
</t>
    </r>
    <r>
      <rPr>
        <sz val="11"/>
        <color rgb="FF000000"/>
        <rFont val="Calibri"/>
      </rPr>
      <t xml:space="preserve">
</t>
    </r>
    <r>
      <rPr>
        <sz val="11"/>
        <color rgb="FF000000"/>
        <rFont val="Calibri"/>
      </rPr>
      <t>- Step 2: If an output is displayed, OSPF is enabled. Go to Step 3. If there is no output, OSPF is not enabled and the recommendation is not applicable.</t>
    </r>
    <r>
      <rPr>
        <sz val="11"/>
        <color rgb="FF000000"/>
        <rFont val="Calibri"/>
      </rPr>
      <t xml:space="preserve">
</t>
    </r>
    <r>
      <rPr>
        <sz val="11"/>
        <color rgb="FF000000"/>
        <rFont val="Calibri"/>
      </rPr>
      <t>- Step 3: Run the following to check whether OSPF authentication is enabled</t>
    </r>
    <r>
      <rPr>
        <sz val="11"/>
        <color rgb="FF000000"/>
        <rFont val="Calibri"/>
      </rPr>
      <t xml:space="preserve">
</t>
    </r>
    <r>
      <rPr>
        <sz val="11"/>
        <color rgb="FF006096"/>
        <rFont val="Roboto Condensed"/>
      </rPr>
      <t>hostname#sh run | in ospf.message-digest-key</t>
    </r>
    <r>
      <rPr>
        <sz val="11"/>
        <color rgb="FF006096"/>
        <rFont val="Roboto Condensed"/>
      </rPr>
      <t xml:space="preserve">
</t>
    </r>
    <r>
      <rPr>
        <sz val="11"/>
        <color rgb="FF000000"/>
        <rFont val="Calibri"/>
      </rPr>
      <t>Example:</t>
    </r>
    <r>
      <rPr>
        <sz val="11"/>
        <color rgb="FF000000"/>
        <rFont val="Calibri"/>
      </rPr>
      <t xml:space="preserve">
</t>
    </r>
    <r>
      <rPr>
        <sz val="11"/>
        <color rgb="FF006096"/>
        <rFont val="Roboto Condensed"/>
      </rPr>
      <t>Asa-fw#sh run | in ospf.message-digest-key</t>
    </r>
    <r>
      <rPr>
        <sz val="11"/>
        <color rgb="FF006096"/>
        <rFont val="Roboto Condensed"/>
      </rPr>
      <t xml:space="preserve">
</t>
    </r>
    <r>
      <rPr>
        <sz val="11"/>
        <color rgb="FF006096"/>
        <rFont val="Roboto Condensed"/>
      </rPr>
      <t xml:space="preserve">  ospf message-digest-key ****** </t>
    </r>
    <r>
      <rPr>
        <sz val="11"/>
        <color rgb="FF006096"/>
        <rFont val="Roboto Condensed"/>
      </rPr>
      <t xml:space="preserve">
</t>
    </r>
    <r>
      <rPr>
        <sz val="11"/>
        <color rgb="FF000000"/>
        <rFont val="Calibri"/>
      </rPr>
      <t xml:space="preserve">
</t>
    </r>
    <r>
      <rPr>
        <sz val="11"/>
        <color rgb="FF000000"/>
        <rFont val="Calibri"/>
      </rPr>
      <t>- Step 4: If an output is displayed, the system is compliant. If not, it is a finding.</t>
    </r>
  </si>
  <si>
    <t>2.1.3</t>
  </si>
  <si>
    <r>
      <rPr>
        <sz val="11"/>
        <rFont val="Calibri"/>
      </rPr>
      <t xml:space="preserve">Ensure </t>
    </r>
    <r>
      <rPr>
        <sz val="11"/>
        <color rgb="FF000000"/>
        <rFont val="Calibri"/>
      </rPr>
      <t>'</t>
    </r>
    <r>
      <rPr>
        <b/>
        <sz val="11"/>
        <color rgb="FF000000"/>
        <rFont val="Calibri"/>
      </rPr>
      <t>EIGRP authentication</t>
    </r>
    <r>
      <rPr>
        <sz val="11"/>
        <color rgb="FF000000"/>
        <rFont val="Calibri"/>
      </rPr>
      <t>'</t>
    </r>
    <r>
      <rPr>
        <sz val="11"/>
        <color rgb="FF000000"/>
        <rFont val="Calibri"/>
      </rPr>
      <t xml:space="preserve"> is enabled</t>
    </r>
  </si>
  <si>
    <r>
      <rPr>
        <sz val="11"/>
        <color rgb="FF000000"/>
        <rFont val="Calibri"/>
      </rPr>
      <t>- Step 1: Acquire the interface &lt;interface_name&gt; used by the firewall to receive EIGRP routing updates and the EIGRP Autonomous System number &lt;as_number&gt;</t>
    </r>
    <r>
      <rPr>
        <sz val="11"/>
        <color rgb="FF000000"/>
        <rFont val="Calibri"/>
      </rPr>
      <t xml:space="preserve">
</t>
    </r>
    <r>
      <rPr>
        <sz val="11"/>
        <color rgb="FF000000"/>
        <rFont val="Calibri"/>
      </rPr>
      <t>- Step 2: Agree with the neighbor device on the authencation key &lt;key_value&gt; and determine an authentication key ID &lt;key_id&gt;</t>
    </r>
    <r>
      <rPr>
        <sz val="11"/>
        <color rgb="FF000000"/>
        <rFont val="Calibri"/>
      </rPr>
      <t xml:space="preserve">
</t>
    </r>
    <r>
      <rPr>
        <sz val="11"/>
        <color rgb="FF000000"/>
        <rFont val="Calibri"/>
      </rPr>
      <t>- Step 3: Run the following to enable RIP authentication</t>
    </r>
    <r>
      <rPr>
        <sz val="11"/>
        <color rgb="FF000000"/>
        <rFont val="Calibri"/>
      </rPr>
      <t xml:space="preserve">
</t>
    </r>
    <r>
      <rPr>
        <sz val="11"/>
        <color rgb="FF006096"/>
        <rFont val="Roboto Condensed"/>
      </rPr>
      <t>hostname(config)#interface &lt;interface_name&gt;</t>
    </r>
    <r>
      <rPr>
        <sz val="11"/>
        <color rgb="FF006096"/>
        <rFont val="Roboto Condensed"/>
      </rPr>
      <t xml:space="preserve">
</t>
    </r>
    <r>
      <rPr>
        <sz val="11"/>
        <color rgb="FF006096"/>
        <rFont val="Roboto Condensed"/>
      </rPr>
      <t>hostname(config-if)#authentication mode eigrp &lt;as_number&gt; md5</t>
    </r>
    <r>
      <rPr>
        <sz val="11"/>
        <color rgb="FF006096"/>
        <rFont val="Roboto Condensed"/>
      </rPr>
      <t xml:space="preserve">
</t>
    </r>
    <r>
      <rPr>
        <sz val="11"/>
        <color rgb="FF006096"/>
        <rFont val="Roboto Condensed"/>
      </rPr>
      <t xml:space="preserve">hostname(config-if)#authentication key eigrp &lt;as_number&gt; &lt;key_value&gt; key-id &lt;key_id&gt; </t>
    </r>
    <r>
      <rPr>
        <sz val="11"/>
        <color rgb="FF006096"/>
        <rFont val="Roboto Condensed"/>
      </rPr>
      <t xml:space="preserve">
</t>
    </r>
  </si>
  <si>
    <r>
      <rPr>
        <sz val="11"/>
        <color rgb="FF000000"/>
        <rFont val="Calibri"/>
      </rPr>
      <t>Enables the authentication of EIGRP neighbor before routing information is received from the neighbor</t>
    </r>
  </si>
  <si>
    <r>
      <rPr>
        <sz val="11"/>
        <color rgb="FF000000"/>
        <rFont val="Calibri"/>
      </rPr>
      <t>- Step 1: Run the following command to check if the EIGRP protocol is enabled</t>
    </r>
    <r>
      <rPr>
        <sz val="11"/>
        <color rgb="FF000000"/>
        <rFont val="Calibri"/>
      </rPr>
      <t xml:space="preserve">
</t>
    </r>
    <r>
      <rPr>
        <sz val="11"/>
        <color rgb="FF006096"/>
        <rFont val="Roboto Condensed"/>
      </rPr>
      <t xml:space="preserve">hostname#sh run | in router.eigrp </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Asa-fw#sh run | in router.eigrp</t>
    </r>
    <r>
      <rPr>
        <sz val="11"/>
        <color rgb="FF006096"/>
        <rFont val="Roboto Condensed"/>
      </rPr>
      <t xml:space="preserve">
</t>
    </r>
    <r>
      <rPr>
        <sz val="11"/>
        <color rgb="FF006096"/>
        <rFont val="Roboto Condensed"/>
      </rPr>
      <t>router eigrp 200</t>
    </r>
    <r>
      <rPr>
        <sz val="11"/>
        <color rgb="FF006096"/>
        <rFont val="Roboto Condensed"/>
      </rPr>
      <t xml:space="preserve">
</t>
    </r>
    <r>
      <rPr>
        <sz val="11"/>
        <color rgb="FF000000"/>
        <rFont val="Calibri"/>
      </rPr>
      <t xml:space="preserve">
</t>
    </r>
    <r>
      <rPr>
        <sz val="11"/>
        <color rgb="FF000000"/>
        <rFont val="Calibri"/>
      </rPr>
      <t>- Step 2: If an output is displayed, EIGRP is enabled. Go to Step 3. If there is no output, EIGRP is not enabled and the recommendation is not applicable.</t>
    </r>
    <r>
      <rPr>
        <sz val="11"/>
        <color rgb="FF000000"/>
        <rFont val="Calibri"/>
      </rPr>
      <t xml:space="preserve">
</t>
    </r>
    <r>
      <rPr>
        <sz val="11"/>
        <color rgb="FF000000"/>
        <rFont val="Calibri"/>
      </rPr>
      <t>- Step 3: Run the following to check whether EIGRP authentication is enabled</t>
    </r>
    <r>
      <rPr>
        <sz val="11"/>
        <color rgb="FF000000"/>
        <rFont val="Calibri"/>
      </rPr>
      <t xml:space="preserve">
</t>
    </r>
    <r>
      <rPr>
        <sz val="11"/>
        <color rgb="FF006096"/>
        <rFont val="Roboto Condensed"/>
      </rPr>
      <t>hostname#sh run | in authentication.key.eigrp</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Asa-fw#sh run | in authentication.key.eigrp</t>
    </r>
    <r>
      <rPr>
        <sz val="11"/>
        <color rgb="FF006096"/>
        <rFont val="Roboto Condensed"/>
      </rPr>
      <t xml:space="preserve">
</t>
    </r>
    <r>
      <rPr>
        <sz val="11"/>
        <color rgb="FF006096"/>
        <rFont val="Roboto Condensed"/>
      </rPr>
      <t xml:space="preserve">  authentication key eigrp 200 ***** key-id 11 </t>
    </r>
    <r>
      <rPr>
        <sz val="11"/>
        <color rgb="FF006096"/>
        <rFont val="Roboto Condensed"/>
      </rPr>
      <t xml:space="preserve">
</t>
    </r>
    <r>
      <rPr>
        <sz val="11"/>
        <color rgb="FF000000"/>
        <rFont val="Calibri"/>
      </rPr>
      <t xml:space="preserve">
</t>
    </r>
    <r>
      <rPr>
        <sz val="11"/>
        <color rgb="FF000000"/>
        <rFont val="Calibri"/>
      </rPr>
      <t>- Step 4: If an output is displayed, the system is compliant. If not, it is a finding.</t>
    </r>
  </si>
  <si>
    <t>Control Plane</t>
  </si>
  <si>
    <t>2.2</t>
  </si>
  <si>
    <r>
      <rPr>
        <sz val="11"/>
        <rFont val="Calibri"/>
      </rPr>
      <t xml:space="preserve">Ensure </t>
    </r>
    <r>
      <rPr>
        <sz val="11"/>
        <color rgb="FF000000"/>
        <rFont val="Calibri"/>
      </rPr>
      <t>'</t>
    </r>
    <r>
      <rPr>
        <b/>
        <sz val="11"/>
        <color rgb="FF000000"/>
        <rFont val="Calibri"/>
      </rPr>
      <t>noproxyarp</t>
    </r>
    <r>
      <rPr>
        <sz val="11"/>
        <color rgb="FF000000"/>
        <rFont val="Calibri"/>
      </rPr>
      <t>'</t>
    </r>
    <r>
      <rPr>
        <sz val="11"/>
        <color rgb="FF000000"/>
        <rFont val="Calibri"/>
      </rPr>
      <t xml:space="preserve"> is enabled for untrusted interfaces</t>
    </r>
  </si>
  <si>
    <r>
      <rPr>
        <sz val="11"/>
        <color rgb="FF000000"/>
        <rFont val="Calibri"/>
      </rPr>
      <t>- Step 1: Acquire the name of the untrusted interface &lt;untrusted_interface_name&gt;</t>
    </r>
    <r>
      <rPr>
        <sz val="11"/>
        <color rgb="FF000000"/>
        <rFont val="Calibri"/>
      </rPr>
      <t xml:space="preserve">
</t>
    </r>
    <r>
      <rPr>
        <sz val="11"/>
        <color rgb="FF000000"/>
        <rFont val="Calibri"/>
      </rPr>
      <t>- Step 2: Run the following command to disable the Proxy-ARP on the untrusted interface.</t>
    </r>
    <r>
      <rPr>
        <sz val="11"/>
        <color rgb="FF000000"/>
        <rFont val="Calibri"/>
      </rPr>
      <t xml:space="preserve">
</t>
    </r>
    <r>
      <rPr>
        <sz val="11"/>
        <color rgb="FF006096"/>
        <rFont val="Roboto Condensed"/>
      </rPr>
      <t>hostname(config)# sysopt noproxyarp &lt;untrusted_interface_name&gt;</t>
    </r>
    <r>
      <rPr>
        <sz val="11"/>
        <color rgb="FF006096"/>
        <rFont val="Roboto Condensed"/>
      </rPr>
      <t xml:space="preserve">
</t>
    </r>
  </si>
  <si>
    <r>
      <rPr>
        <sz val="11"/>
        <color rgb="FF000000"/>
        <rFont val="Calibri"/>
      </rPr>
      <t>Disables the Proxy-ARP function on untrusted interfaces</t>
    </r>
  </si>
  <si>
    <r>
      <rPr>
        <sz val="11"/>
        <color rgb="FF000000"/>
        <rFont val="Calibri"/>
      </rPr>
      <t>- Step 1: Acquire the name of the untrusted interface &lt;untrusted_interface_name&gt;</t>
    </r>
    <r>
      <rPr>
        <sz val="11"/>
        <color rgb="FF000000"/>
        <rFont val="Calibri"/>
      </rPr>
      <t xml:space="preserve">
</t>
    </r>
    <r>
      <rPr>
        <sz val="11"/>
        <color rgb="FF000000"/>
        <rFont val="Calibri"/>
      </rPr>
      <t>- Step 2: Run the following to check whether the Proxy-ARP is disabled on the interface</t>
    </r>
    <r>
      <rPr>
        <sz val="11"/>
        <color rgb="FF000000"/>
        <rFont val="Calibri"/>
      </rPr>
      <t xml:space="preserve">
</t>
    </r>
    <r>
      <rPr>
        <sz val="11"/>
        <color rgb="FF006096"/>
        <rFont val="Roboto Condensed"/>
      </rPr>
      <t>hostname# sh run sysopt | grep proxyarp.&lt;untrusted_interface_name&gt;</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asa_fw_1# sh run sysopt | grep proxyarp.DMZ</t>
    </r>
    <r>
      <rPr>
        <sz val="11"/>
        <color rgb="FF006096"/>
        <rFont val="Roboto Condensed"/>
      </rPr>
      <t xml:space="preserve">
</t>
    </r>
    <r>
      <rPr>
        <sz val="11"/>
        <color rgb="FF006096"/>
        <rFont val="Roboto Condensed"/>
      </rPr>
      <t xml:space="preserve">sysopt noproxyarp DMZ </t>
    </r>
    <r>
      <rPr>
        <sz val="11"/>
        <color rgb="FF006096"/>
        <rFont val="Roboto Condensed"/>
      </rPr>
      <t xml:space="preserve">
</t>
    </r>
    <r>
      <rPr>
        <sz val="11"/>
        <color rgb="FF000000"/>
        <rFont val="Calibri"/>
      </rPr>
      <t xml:space="preserve">
</t>
    </r>
    <r>
      <rPr>
        <sz val="11"/>
        <color rgb="FF000000"/>
        <rFont val="Calibri"/>
      </rPr>
      <t>Here the untrusted interface name is DMZ</t>
    </r>
    <r>
      <rPr>
        <sz val="11"/>
        <color rgb="FF000000"/>
        <rFont val="Calibri"/>
      </rPr>
      <t xml:space="preserve">
</t>
    </r>
    <r>
      <rPr>
        <sz val="11"/>
        <color rgb="FF000000"/>
        <rFont val="Calibri"/>
      </rPr>
      <t>- Step 3: If an output is displayed, the system is compliant. If not, it is a finding.</t>
    </r>
  </si>
  <si>
    <r>
      <rPr>
        <sz val="11"/>
        <color rgb="FF000000"/>
        <rFont val="Calibri"/>
      </rPr>
      <t>Proxy-ARP is enabled by default</t>
    </r>
  </si>
  <si>
    <t>2.3</t>
  </si>
  <si>
    <r>
      <rPr>
        <sz val="11"/>
        <rFont val="Calibri"/>
      </rPr>
      <t xml:space="preserve">Ensure </t>
    </r>
    <r>
      <rPr>
        <sz val="11"/>
        <color rgb="FF000000"/>
        <rFont val="Calibri"/>
      </rPr>
      <t>'</t>
    </r>
    <r>
      <rPr>
        <b/>
        <sz val="11"/>
        <color rgb="FF000000"/>
        <rFont val="Calibri"/>
      </rPr>
      <t>DNS Guard</t>
    </r>
    <r>
      <rPr>
        <sz val="11"/>
        <color rgb="FF000000"/>
        <rFont val="Calibri"/>
      </rPr>
      <t>'</t>
    </r>
    <r>
      <rPr>
        <sz val="11"/>
        <color rgb="FF000000"/>
        <rFont val="Calibri"/>
      </rPr>
      <t xml:space="preserve"> is enabled</t>
    </r>
  </si>
  <si>
    <r>
      <rPr>
        <sz val="11"/>
        <color rgb="FF000000"/>
        <rFont val="Calibri"/>
      </rPr>
      <t>Run the following command to enable the DNS Guard function.</t>
    </r>
    <r>
      <rPr>
        <sz val="11"/>
        <color rgb="FF000000"/>
        <rFont val="Calibri"/>
      </rPr>
      <t xml:space="preserve">
</t>
    </r>
    <r>
      <rPr>
        <sz val="11"/>
        <color rgb="FF006096"/>
        <rFont val="Roboto Condensed"/>
      </rPr>
      <t xml:space="preserve">hostname(config)# dns-guard </t>
    </r>
    <r>
      <rPr>
        <sz val="11"/>
        <color rgb="FF006096"/>
        <rFont val="Roboto Condensed"/>
      </rPr>
      <t xml:space="preserve">
</t>
    </r>
  </si>
  <si>
    <r>
      <rPr>
        <sz val="11"/>
        <color rgb="FF000000"/>
        <rFont val="Calibri"/>
      </rPr>
      <t>Enables the protection against DNS cache poisoning attacks</t>
    </r>
  </si>
  <si>
    <r>
      <rPr>
        <sz val="11"/>
        <color rgb="FF000000"/>
        <rFont val="Calibri"/>
      </rPr>
      <t>- Step 1: Run the following to determine if the DNS Guard is enabled.</t>
    </r>
    <r>
      <rPr>
        <sz val="11"/>
        <color rgb="FF000000"/>
        <rFont val="Calibri"/>
      </rPr>
      <t xml:space="preserve">
</t>
    </r>
    <r>
      <rPr>
        <sz val="11"/>
        <color rgb="FF006096"/>
        <rFont val="Roboto Condensed"/>
      </rPr>
      <t xml:space="preserve">hostname# show running-config dns-guard </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asa-dmz1# show running-config dns-guard</t>
    </r>
    <r>
      <rPr>
        <sz val="11"/>
        <color rgb="FF006096"/>
        <rFont val="Roboto Condensed"/>
      </rPr>
      <t xml:space="preserve">
</t>
    </r>
    <r>
      <rPr>
        <sz val="11"/>
        <color rgb="FF006096"/>
        <rFont val="Roboto Condensed"/>
      </rPr>
      <t xml:space="preserve">dns-guard </t>
    </r>
    <r>
      <rPr>
        <sz val="11"/>
        <color rgb="FF006096"/>
        <rFont val="Roboto Condensed"/>
      </rPr>
      <t xml:space="preserve">
</t>
    </r>
    <r>
      <rPr>
        <sz val="11"/>
        <color rgb="FF000000"/>
        <rFont val="Calibri"/>
      </rPr>
      <t xml:space="preserve">
</t>
    </r>
    <r>
      <rPr>
        <sz val="11"/>
        <color rgb="FF000000"/>
        <rFont val="Calibri"/>
      </rPr>
      <t>- Step 2: If an output is displayed, the system is compliant. If not it is a finding.</t>
    </r>
  </si>
  <si>
    <r>
      <rPr>
        <sz val="11"/>
        <color rgb="FF000000"/>
        <rFont val="Calibri"/>
      </rPr>
      <t>The function is disabled for the related software versions</t>
    </r>
  </si>
  <si>
    <t>2.4</t>
  </si>
  <si>
    <r>
      <rPr>
        <sz val="11"/>
        <rFont val="Calibri"/>
      </rPr>
      <t>Ensure DHCP services are disabled for untrusted interfaces</t>
    </r>
  </si>
  <si>
    <r>
      <rPr>
        <sz val="11"/>
        <color rgb="FF000000"/>
        <rFont val="Calibri"/>
      </rPr>
      <t>- Step 1: Acquire the name of the untrusted interface &lt;untrusted_interface_name&gt;</t>
    </r>
    <r>
      <rPr>
        <sz val="11"/>
        <color rgb="FF000000"/>
        <rFont val="Calibri"/>
      </rPr>
      <t xml:space="preserve">
</t>
    </r>
    <r>
      <rPr>
        <sz val="11"/>
        <color rgb="FF000000"/>
        <rFont val="Calibri"/>
      </rPr>
      <t>- Step 2: Run the following command to disable DHCP service on the untrusted interface</t>
    </r>
    <r>
      <rPr>
        <sz val="11"/>
        <color rgb="FF000000"/>
        <rFont val="Calibri"/>
      </rPr>
      <t xml:space="preserve">
</t>
    </r>
    <r>
      <rPr>
        <sz val="11"/>
        <color rgb="FF006096"/>
        <rFont val="Roboto Condensed"/>
      </rPr>
      <t>hostname(config)# no dhcpd enable &lt;untrusted_interface_name&gt;</t>
    </r>
    <r>
      <rPr>
        <sz val="11"/>
        <color rgb="FF006096"/>
        <rFont val="Roboto Condensed"/>
      </rPr>
      <t xml:space="preserve">
</t>
    </r>
    <r>
      <rPr>
        <sz val="11"/>
        <color rgb="FF000000"/>
        <rFont val="Calibri"/>
      </rPr>
      <t xml:space="preserve">
</t>
    </r>
    <r>
      <rPr>
        <sz val="11"/>
        <color rgb="FF000000"/>
        <rFont val="Calibri"/>
      </rPr>
      <t>- Step 3: Run the following command to disable DHCP Relay service on the untrusted interface</t>
    </r>
    <r>
      <rPr>
        <sz val="11"/>
        <color rgb="FF000000"/>
        <rFont val="Calibri"/>
      </rPr>
      <t xml:space="preserve">
</t>
    </r>
    <r>
      <rPr>
        <sz val="11"/>
        <color rgb="FF006096"/>
        <rFont val="Roboto Condensed"/>
      </rPr>
      <t>hostname(config)# no dhcprelay enable &lt;untrusted_interface_name&gt;</t>
    </r>
    <r>
      <rPr>
        <sz val="11"/>
        <color rgb="FF006096"/>
        <rFont val="Roboto Condensed"/>
      </rPr>
      <t xml:space="preserve">
</t>
    </r>
  </si>
  <si>
    <r>
      <rPr>
        <sz val="11"/>
        <color rgb="FF000000"/>
        <rFont val="Calibri"/>
      </rPr>
      <t>Disables the DHCP service</t>
    </r>
  </si>
  <si>
    <r>
      <rPr>
        <sz val="11"/>
        <color rgb="FF000000"/>
        <rFont val="Calibri"/>
      </rPr>
      <t>- Step 1: Acquire the name of the untrusted interface &lt;untrusted_interface_name&gt;</t>
    </r>
    <r>
      <rPr>
        <sz val="11"/>
        <color rgb="FF000000"/>
        <rFont val="Calibri"/>
      </rPr>
      <t xml:space="preserve">
</t>
    </r>
    <r>
      <rPr>
        <sz val="11"/>
        <color rgb="FF000000"/>
        <rFont val="Calibri"/>
      </rPr>
      <t>- Step 2: Run the following command to check if the DHCP service is enabled on the untrusted interface</t>
    </r>
    <r>
      <rPr>
        <sz val="11"/>
        <color rgb="FF000000"/>
        <rFont val="Calibri"/>
      </rPr>
      <t xml:space="preserve">
</t>
    </r>
    <r>
      <rPr>
        <sz val="11"/>
        <color rgb="FF006096"/>
        <rFont val="Roboto Condensed"/>
      </rPr>
      <t>hostname# sh run | in dhcpd.enable.&lt;untrusted_interface_name&gt;</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Extrnl-FW# sh run | in dhcpd.enable.outside</t>
    </r>
    <r>
      <rPr>
        <sz val="11"/>
        <color rgb="FF006096"/>
        <rFont val="Roboto Condensed"/>
      </rPr>
      <t xml:space="preserve">
</t>
    </r>
    <r>
      <rPr>
        <sz val="11"/>
        <color rgb="FF006096"/>
        <rFont val="Roboto Condensed"/>
      </rPr>
      <t>dhcpd enable outside</t>
    </r>
    <r>
      <rPr>
        <sz val="11"/>
        <color rgb="FF006096"/>
        <rFont val="Roboto Condensed"/>
      </rPr>
      <t xml:space="preserve">
</t>
    </r>
    <r>
      <rPr>
        <sz val="11"/>
        <color rgb="FF000000"/>
        <rFont val="Calibri"/>
      </rPr>
      <t xml:space="preserve">
</t>
    </r>
    <r>
      <rPr>
        <sz val="11"/>
        <color rgb="FF000000"/>
        <rFont val="Calibri"/>
      </rPr>
      <t>Here outside is the name of the untrusted interface.</t>
    </r>
    <r>
      <rPr>
        <sz val="11"/>
        <color rgb="FF000000"/>
        <rFont val="Calibri"/>
      </rPr>
      <t xml:space="preserve">
</t>
    </r>
    <r>
      <rPr>
        <sz val="11"/>
        <color rgb="FF000000"/>
        <rFont val="Calibri"/>
      </rPr>
      <t>- Step 3: If there is no output displayed, go to the step 4. If not, it is a finding and the remediation procedure should be applied.</t>
    </r>
    <r>
      <rPr>
        <sz val="11"/>
        <color rgb="FF000000"/>
        <rFont val="Calibri"/>
      </rPr>
      <t xml:space="preserve">
</t>
    </r>
    <r>
      <rPr>
        <sz val="11"/>
        <color rgb="FF000000"/>
        <rFont val="Calibri"/>
      </rPr>
      <t>- Step 4: Run the following command to check if the DHCP Relay service is enabled on the untrusted interface</t>
    </r>
    <r>
      <rPr>
        <sz val="11"/>
        <color rgb="FF000000"/>
        <rFont val="Calibri"/>
      </rPr>
      <t xml:space="preserve">
</t>
    </r>
    <r>
      <rPr>
        <sz val="11"/>
        <color rgb="FF006096"/>
        <rFont val="Roboto Condensed"/>
      </rPr>
      <t>hostname# sh run | in dhcprelay.enable.&lt;untrusted_interface_name&gt;</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Extrnl-FW# sh run | in dhcprelay.enable.outside</t>
    </r>
    <r>
      <rPr>
        <sz val="11"/>
        <color rgb="FF006096"/>
        <rFont val="Roboto Condensed"/>
      </rPr>
      <t xml:space="preserve">
</t>
    </r>
    <r>
      <rPr>
        <sz val="11"/>
        <color rgb="FF006096"/>
        <rFont val="Roboto Condensed"/>
      </rPr>
      <t>dhcprelay enable outside</t>
    </r>
    <r>
      <rPr>
        <sz val="11"/>
        <color rgb="FF006096"/>
        <rFont val="Roboto Condensed"/>
      </rPr>
      <t xml:space="preserve">
</t>
    </r>
    <r>
      <rPr>
        <sz val="11"/>
        <color rgb="FF000000"/>
        <rFont val="Calibri"/>
      </rPr>
      <t xml:space="preserve">
</t>
    </r>
    <r>
      <rPr>
        <sz val="11"/>
        <color rgb="FF000000"/>
        <rFont val="Calibri"/>
      </rPr>
      <t>- Step 5: If there is no output displayed, the system is compliant. If not, it is a finding and the remediation procedure should be applied.</t>
    </r>
  </si>
  <si>
    <t>2.5</t>
  </si>
  <si>
    <r>
      <rPr>
        <sz val="11"/>
        <rFont val="Calibri"/>
      </rPr>
      <t>Ensure ICMP is restricted for untrusted interfaces</t>
    </r>
  </si>
  <si>
    <r>
      <rPr>
        <sz val="11"/>
        <color rgb="FF000000"/>
        <rFont val="Calibri"/>
      </rPr>
      <t>- Step 1: Acquire the untrusted interface name &lt;untrusted_interface_name&gt;, the trusted subnet &lt;subnet&gt; and corresponding subnet mask &lt;mask&gt;</t>
    </r>
    <r>
      <rPr>
        <sz val="11"/>
        <color rgb="FF000000"/>
        <rFont val="Calibri"/>
      </rPr>
      <t xml:space="preserve">
</t>
    </r>
    <r>
      <rPr>
        <sz val="11"/>
        <color rgb="FF000000"/>
        <rFont val="Calibri"/>
      </rPr>
      <t>- Step 2: Run the following command to allow ICMP from the trusted subnet to the untrusted interface. Repeat the command if there are more than one trusted subnets identified.</t>
    </r>
    <r>
      <rPr>
        <sz val="11"/>
        <color rgb="FF000000"/>
        <rFont val="Calibri"/>
      </rPr>
      <t xml:space="preserve">
</t>
    </r>
    <r>
      <rPr>
        <sz val="11"/>
        <color rgb="FF006096"/>
        <rFont val="Roboto Condensed"/>
      </rPr>
      <t xml:space="preserve">hostname(config)# icmp permit &lt;subnet&gt; &lt;mask&gt; &lt;untrusted_interface_name&gt; </t>
    </r>
    <r>
      <rPr>
        <sz val="11"/>
        <color rgb="FF006096"/>
        <rFont val="Roboto Condensed"/>
      </rPr>
      <t xml:space="preserve">
</t>
    </r>
    <r>
      <rPr>
        <sz val="11"/>
        <color rgb="FF000000"/>
        <rFont val="Calibri"/>
      </rPr>
      <t xml:space="preserve">
</t>
    </r>
    <r>
      <rPr>
        <sz val="11"/>
        <color rgb="FF000000"/>
        <rFont val="Calibri"/>
      </rPr>
      <t>- Step 3: Run the following command to deny ICMP from all other sources to the untrusted interface.</t>
    </r>
    <r>
      <rPr>
        <sz val="11"/>
        <color rgb="FF000000"/>
        <rFont val="Calibri"/>
      </rPr>
      <t xml:space="preserve">
</t>
    </r>
    <r>
      <rPr>
        <sz val="11"/>
        <color rgb="FF006096"/>
        <rFont val="Roboto Condensed"/>
      </rPr>
      <t>hostname(config)# icmp deny any&lt;untrusted_interface_name&gt;</t>
    </r>
    <r>
      <rPr>
        <sz val="11"/>
        <color rgb="FF006096"/>
        <rFont val="Roboto Condensed"/>
      </rPr>
      <t xml:space="preserve">
</t>
    </r>
  </si>
  <si>
    <r>
      <rPr>
        <sz val="11"/>
        <color rgb="FF000000"/>
        <rFont val="Calibri"/>
      </rPr>
      <t>Allows ICMP traffic for specific hosts or subnets and denies ICMP traffic for all other sources</t>
    </r>
  </si>
  <si>
    <r>
      <rPr>
        <sz val="11"/>
        <color rgb="FF000000"/>
        <rFont val="Calibri"/>
      </rPr>
      <t>- Step 1: Acquire the untrusted interface name &lt;untrusted_interface_name&gt;</t>
    </r>
    <r>
      <rPr>
        <sz val="11"/>
        <color rgb="FF000000"/>
        <rFont val="Calibri"/>
      </rPr>
      <t xml:space="preserve">
</t>
    </r>
    <r>
      <rPr>
        <sz val="11"/>
        <color rgb="FF000000"/>
        <rFont val="Calibri"/>
      </rPr>
      <t>- Step 2: Run the following command to determine whether ICMP is denied on the interface</t>
    </r>
    <r>
      <rPr>
        <sz val="11"/>
        <color rgb="FF000000"/>
        <rFont val="Calibri"/>
      </rPr>
      <t xml:space="preserve">
</t>
    </r>
    <r>
      <rPr>
        <sz val="11"/>
        <color rgb="FF006096"/>
        <rFont val="Roboto Condensed"/>
      </rPr>
      <t>hostname#sh run icmp | in deny.any.&lt;untrusted_interface_name&gt;</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Corp-FW# sh run icmp | in deny.any.Outside</t>
    </r>
    <r>
      <rPr>
        <sz val="11"/>
        <color rgb="FF006096"/>
        <rFont val="Roboto Condensed"/>
      </rPr>
      <t xml:space="preserve">
</t>
    </r>
    <r>
      <rPr>
        <sz val="11"/>
        <color rgb="FF006096"/>
        <rFont val="Roboto Condensed"/>
      </rPr>
      <t xml:space="preserve">icmp deny any Outside </t>
    </r>
    <r>
      <rPr>
        <sz val="11"/>
        <color rgb="FF006096"/>
        <rFont val="Roboto Condensed"/>
      </rPr>
      <t xml:space="preserve">
</t>
    </r>
    <r>
      <rPr>
        <sz val="11"/>
        <color rgb="FF000000"/>
        <rFont val="Calibri"/>
      </rPr>
      <t xml:space="preserve">
</t>
    </r>
    <r>
      <rPr>
        <sz val="11"/>
        <color rgb="FF000000"/>
        <rFont val="Calibri"/>
      </rPr>
      <t>Here the untrusted interface name is Outside.</t>
    </r>
    <r>
      <rPr>
        <sz val="11"/>
        <color rgb="FF000000"/>
        <rFont val="Calibri"/>
      </rPr>
      <t xml:space="preserve">
</t>
    </r>
    <r>
      <rPr>
        <sz val="11"/>
        <color rgb="FF000000"/>
        <rFont val="Calibri"/>
      </rPr>
      <t>- Step 3: If there is an output to this command that is displayed, the system is compliant. If not, it is a finding.</t>
    </r>
  </si>
  <si>
    <r>
      <rPr>
        <sz val="11"/>
        <color rgb="FF000000"/>
        <rFont val="Calibri"/>
      </rPr>
      <t>ICMP is enabled by default.</t>
    </r>
  </si>
  <si>
    <t>Data Plane</t>
  </si>
  <si>
    <t>3.1</t>
  </si>
  <si>
    <r>
      <rPr>
        <sz val="11"/>
        <rFont val="Calibri"/>
      </rPr>
      <t>Ensure DNS services are configured correctly</t>
    </r>
  </si>
  <si>
    <r>
      <rPr>
        <sz val="11"/>
        <color rgb="FF000000"/>
        <rFont val="Calibri"/>
      </rPr>
      <t>- Step 1: Run the following to enable the DNS lookup</t>
    </r>
    <r>
      <rPr>
        <sz val="11"/>
        <color rgb="FF000000"/>
        <rFont val="Calibri"/>
      </rPr>
      <t xml:space="preserve">
</t>
    </r>
    <r>
      <rPr>
        <sz val="11"/>
        <color rgb="FF006096"/>
        <rFont val="Roboto Condensed"/>
      </rPr>
      <t xml:space="preserve">hostname(config)# dns domain-lookup &lt;interface_name&gt; </t>
    </r>
    <r>
      <rPr>
        <sz val="11"/>
        <color rgb="FF006096"/>
        <rFont val="Roboto Condensed"/>
      </rPr>
      <t xml:space="preserve">
</t>
    </r>
    <r>
      <rPr>
        <sz val="11"/>
        <color rgb="FF000000"/>
        <rFont val="Calibri"/>
      </rPr>
      <t xml:space="preserve">
</t>
    </r>
    <r>
      <rPr>
        <sz val="11"/>
        <color rgb="FF000000"/>
        <rFont val="Calibri"/>
      </rPr>
      <t>&lt;interface_name&gt; is the name of the interface connected to the DNS server</t>
    </r>
    <r>
      <rPr>
        <sz val="11"/>
        <color rgb="FF000000"/>
        <rFont val="Calibri"/>
      </rPr>
      <t xml:space="preserve">
</t>
    </r>
    <r>
      <rPr>
        <sz val="11"/>
        <color rgb="FF000000"/>
        <rFont val="Calibri"/>
      </rPr>
      <t>- Step 2: Configure the group of DNS servers</t>
    </r>
    <r>
      <rPr>
        <sz val="11"/>
        <color rgb="FF000000"/>
        <rFont val="Calibri"/>
      </rPr>
      <t xml:space="preserve">
</t>
    </r>
    <r>
      <rPr>
        <sz val="11"/>
        <color rgb="FF006096"/>
        <rFont val="Roboto Condensed"/>
      </rPr>
      <t xml:space="preserve">hostname(config)# dns server-group DefaultDNS </t>
    </r>
    <r>
      <rPr>
        <sz val="11"/>
        <color rgb="FF006096"/>
        <rFont val="Roboto Condensed"/>
      </rPr>
      <t xml:space="preserve">
</t>
    </r>
    <r>
      <rPr>
        <sz val="11"/>
        <color rgb="FF000000"/>
        <rFont val="Calibri"/>
      </rPr>
      <t xml:space="preserve">
</t>
    </r>
    <r>
      <rPr>
        <sz val="11"/>
        <color rgb="FF000000"/>
        <rFont val="Calibri"/>
      </rPr>
      <t>- Step 3: Acquire the enterprise authorized DNS servers' IP addresses &lt;dns_ip_address&gt; and for each of them, run the following command to configure the DNS server in the DNS server group</t>
    </r>
    <r>
      <rPr>
        <sz val="11"/>
        <color rgb="FF000000"/>
        <rFont val="Calibri"/>
      </rPr>
      <t xml:space="preserve">
</t>
    </r>
    <r>
      <rPr>
        <sz val="11"/>
        <color rgb="FF006096"/>
        <rFont val="Roboto Condensed"/>
      </rPr>
      <t xml:space="preserve">hostname(config-dns-server-group)#name-server &lt;dns_ip_address&gt; </t>
    </r>
    <r>
      <rPr>
        <sz val="11"/>
        <color rgb="FF006096"/>
        <rFont val="Roboto Condensed"/>
      </rPr>
      <t xml:space="preserve">
</t>
    </r>
  </si>
  <si>
    <r>
      <rPr>
        <sz val="11"/>
        <color rgb="FF000000"/>
        <rFont val="Calibri"/>
      </rPr>
      <t>Sets DNS server(s) to be used by the appliance to perform DNS queries</t>
    </r>
  </si>
  <si>
    <r>
      <rPr>
        <sz val="11"/>
        <color rgb="FF000000"/>
        <rFont val="Calibri"/>
      </rPr>
      <t>- Step 1: Run the following to determine whether DNS lookup is enabled.</t>
    </r>
    <r>
      <rPr>
        <sz val="11"/>
        <color rgb="FF000000"/>
        <rFont val="Calibri"/>
      </rPr>
      <t xml:space="preserve">
</t>
    </r>
    <r>
      <rPr>
        <sz val="11"/>
        <color rgb="FF006096"/>
        <rFont val="Roboto Condensed"/>
      </rPr>
      <t>hostname#sh run | in domain-lookup</t>
    </r>
    <r>
      <rPr>
        <sz val="11"/>
        <color rgb="FF006096"/>
        <rFont val="Roboto Condensed"/>
      </rPr>
      <t xml:space="preserve">
</t>
    </r>
    <r>
      <rPr>
        <sz val="11"/>
        <color rgb="FF000000"/>
        <rFont val="Calibri"/>
      </rPr>
      <t xml:space="preserve">
</t>
    </r>
    <r>
      <rPr>
        <sz val="11"/>
        <color rgb="FF000000"/>
        <rFont val="Calibri"/>
      </rPr>
      <t>The output should look like:</t>
    </r>
    <r>
      <rPr>
        <sz val="11"/>
        <color rgb="FF000000"/>
        <rFont val="Calibri"/>
      </rPr>
      <t xml:space="preserve">
</t>
    </r>
    <r>
      <rPr>
        <sz val="11"/>
        <color rgb="FF006096"/>
        <rFont val="Roboto Condensed"/>
      </rPr>
      <t>hostname#dns domain-lookup &lt;interface_name&gt;</t>
    </r>
    <r>
      <rPr>
        <sz val="11"/>
        <color rgb="FF006096"/>
        <rFont val="Roboto Condensed"/>
      </rPr>
      <t xml:space="preserve">
</t>
    </r>
    <r>
      <rPr>
        <sz val="11"/>
        <color rgb="FF000000"/>
        <rFont val="Calibri"/>
      </rPr>
      <t xml:space="preserve">
</t>
    </r>
    <r>
      <rPr>
        <sz val="11"/>
        <color rgb="FF000000"/>
        <rFont val="Calibri"/>
      </rPr>
      <t>where interface_name is the name of the interface connected to the DNS server</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asa_dmz#sh run | in domain-lookup</t>
    </r>
    <r>
      <rPr>
        <sz val="11"/>
        <color rgb="FF006096"/>
        <rFont val="Roboto Condensed"/>
      </rPr>
      <t xml:space="preserve">
</t>
    </r>
    <r>
      <rPr>
        <sz val="11"/>
        <color rgb="FF006096"/>
        <rFont val="Roboto Condensed"/>
      </rPr>
      <t>dns domain-lookup outside</t>
    </r>
    <r>
      <rPr>
        <sz val="11"/>
        <color rgb="FF006096"/>
        <rFont val="Roboto Condensed"/>
      </rPr>
      <t xml:space="preserve">
</t>
    </r>
    <r>
      <rPr>
        <sz val="11"/>
        <color rgb="FF000000"/>
        <rFont val="Calibri"/>
      </rPr>
      <t xml:space="preserve">
</t>
    </r>
    <r>
      <rPr>
        <sz val="11"/>
        <color rgb="FF000000"/>
        <rFont val="Calibri"/>
      </rPr>
      <t>Here the dns lookup is enabled and outside interface connects to DNS server</t>
    </r>
    <r>
      <rPr>
        <sz val="11"/>
        <color rgb="FF000000"/>
        <rFont val="Calibri"/>
      </rPr>
      <t xml:space="preserve">
</t>
    </r>
    <r>
      <rPr>
        <sz val="11"/>
        <color rgb="FF000000"/>
        <rFont val="Calibri"/>
      </rPr>
      <t>- Step 2: If an output is displayed, go to step 3. If not, it is a finding and the remediation procedure should be applied.</t>
    </r>
    <r>
      <rPr>
        <sz val="11"/>
        <color rgb="FF000000"/>
        <rFont val="Calibri"/>
      </rPr>
      <t xml:space="preserve">
</t>
    </r>
    <r>
      <rPr>
        <sz val="11"/>
        <color rgb="FF000000"/>
        <rFont val="Calibri"/>
      </rPr>
      <t>- Step 3: Acquire the enterprise authorized DNS servers' IP addresses &lt;dns_ip_address&gt; and for each of them, run the following command to determine if the DNS server has been configured.</t>
    </r>
    <r>
      <rPr>
        <sz val="11"/>
        <color rgb="FF000000"/>
        <rFont val="Calibri"/>
      </rPr>
      <t xml:space="preserve">
</t>
    </r>
    <r>
      <rPr>
        <sz val="11"/>
        <color rgb="FF006096"/>
        <rFont val="Roboto Condensed"/>
      </rPr>
      <t xml:space="preserve">hostname#sh run | i name-server_&lt;dns_ip_address&gt;  </t>
    </r>
    <r>
      <rPr>
        <sz val="11"/>
        <color rgb="FF006096"/>
        <rFont val="Roboto Condensed"/>
      </rPr>
      <t xml:space="preserve">
</t>
    </r>
    <r>
      <rPr>
        <sz val="11"/>
        <color rgb="FF000000"/>
        <rFont val="Calibri"/>
      </rPr>
      <t xml:space="preserve">
</t>
    </r>
    <r>
      <rPr>
        <sz val="11"/>
        <color rgb="FF000000"/>
        <rFont val="Calibri"/>
      </rPr>
      <t>The output should look like:</t>
    </r>
    <r>
      <rPr>
        <sz val="11"/>
        <color rgb="FF000000"/>
        <rFont val="Calibri"/>
      </rPr>
      <t xml:space="preserve">
</t>
    </r>
    <r>
      <rPr>
        <sz val="11"/>
        <color rgb="FF006096"/>
        <rFont val="Roboto Condensed"/>
      </rPr>
      <t xml:space="preserve">dns name-server &lt;em&gt;&lt;dns_ip_address&gt;&lt;/em&gt; </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asa_dmz#sh run | in name-server_8.8.8.8</t>
    </r>
    <r>
      <rPr>
        <sz val="11"/>
        <color rgb="FF006096"/>
        <rFont val="Roboto Condensed"/>
      </rPr>
      <t xml:space="preserve">
</t>
    </r>
    <r>
      <rPr>
        <sz val="11"/>
        <color rgb="FF006096"/>
        <rFont val="Roboto Condensed"/>
      </rPr>
      <t>dns name-server 8.8.8.8</t>
    </r>
    <r>
      <rPr>
        <sz val="11"/>
        <color rgb="FF006096"/>
        <rFont val="Roboto Condensed"/>
      </rPr>
      <t xml:space="preserve">
</t>
    </r>
    <r>
      <rPr>
        <sz val="11"/>
        <color rgb="FF006096"/>
        <rFont val="Roboto Condensed"/>
      </rPr>
      <t>asa_dmz#sh run | in name-server_10.1.1.254</t>
    </r>
    <r>
      <rPr>
        <sz val="11"/>
        <color rgb="FF006096"/>
        <rFont val="Roboto Condensed"/>
      </rPr>
      <t xml:space="preserve">
</t>
    </r>
    <r>
      <rPr>
        <sz val="11"/>
        <color rgb="FF006096"/>
        <rFont val="Roboto Condensed"/>
      </rPr>
      <t>dns name-server 10.1.1.254</t>
    </r>
    <r>
      <rPr>
        <sz val="11"/>
        <color rgb="FF006096"/>
        <rFont val="Roboto Condensed"/>
      </rPr>
      <t xml:space="preserve">
</t>
    </r>
    <r>
      <rPr>
        <sz val="11"/>
        <color rgb="FF000000"/>
        <rFont val="Calibri"/>
      </rPr>
      <t xml:space="preserve">
</t>
    </r>
    <r>
      <rPr>
        <sz val="11"/>
        <color rgb="FF000000"/>
        <rFont val="Calibri"/>
      </rPr>
      <t>Here the configured DNS servers are 8.8.8.8 and 10.1.1.254</t>
    </r>
    <r>
      <rPr>
        <sz val="11"/>
        <color rgb="FF000000"/>
        <rFont val="Calibri"/>
      </rPr>
      <t xml:space="preserve">
</t>
    </r>
    <r>
      <rPr>
        <sz val="11"/>
        <color rgb="FF000000"/>
        <rFont val="Calibri"/>
      </rPr>
      <t>- Step 4: If an output is displayed, the system is compliant. If not it is a finding.</t>
    </r>
  </si>
  <si>
    <t>3.2</t>
  </si>
  <si>
    <r>
      <rPr>
        <sz val="11"/>
        <rFont val="Calibri"/>
      </rPr>
      <t>Ensure intrusion prevention is enabled for untrusted interfaces</t>
    </r>
  </si>
  <si>
    <r>
      <rPr>
        <sz val="11"/>
        <color rgb="FF000000"/>
        <rFont val="Calibri"/>
      </rPr>
      <t>- Step 1: Acquire the Enterprise standard action &lt;prevention_action&gt; to be performed when an attack signature is matched. It is to be chosen between 'drop' (The packet is dropped) and 'reset' (The packet is dropped and the connection closed)</t>
    </r>
    <r>
      <rPr>
        <sz val="11"/>
        <color rgb="FF000000"/>
        <rFont val="Calibri"/>
      </rPr>
      <t xml:space="preserve">
</t>
    </r>
    <r>
      <rPr>
        <sz val="11"/>
        <color rgb="FF000000"/>
        <rFont val="Calibri"/>
      </rPr>
      <t>- Step 2: Run the following to enable the audit policy against the attack signatures with the Enterprise standard action</t>
    </r>
    <r>
      <rPr>
        <sz val="11"/>
        <color rgb="FF000000"/>
        <rFont val="Calibri"/>
      </rPr>
      <t xml:space="preserve">
</t>
    </r>
    <r>
      <rPr>
        <sz val="11"/>
        <color rgb="FF006096"/>
        <rFont val="Roboto Condensed"/>
      </rPr>
      <t xml:space="preserve">hostname(config)# ip audit name &lt;audit_name&gt; attack action alarm &lt;prevention_action&gt; </t>
    </r>
    <r>
      <rPr>
        <sz val="11"/>
        <color rgb="FF006096"/>
        <rFont val="Roboto Condensed"/>
      </rPr>
      <t xml:space="preserve">
</t>
    </r>
    <r>
      <rPr>
        <sz val="11"/>
        <color rgb="FF000000"/>
        <rFont val="Calibri"/>
      </rPr>
      <t xml:space="preserve">
</t>
    </r>
    <r>
      <rPr>
        <sz val="11"/>
        <color rgb="FF000000"/>
        <rFont val="Calibri"/>
      </rPr>
      <t>- Step 3: Identify the untrusted interface &lt;interface_name&gt;</t>
    </r>
    <r>
      <rPr>
        <sz val="11"/>
        <color rgb="FF000000"/>
        <rFont val="Calibri"/>
      </rPr>
      <t xml:space="preserve">
</t>
    </r>
    <r>
      <rPr>
        <sz val="11"/>
        <color rgb="FF000000"/>
        <rFont val="Calibri"/>
      </rPr>
      <t>- Step 4: Run the following to enable the intrusion prevention on the untrusted interface</t>
    </r>
    <r>
      <rPr>
        <sz val="11"/>
        <color rgb="FF000000"/>
        <rFont val="Calibri"/>
      </rPr>
      <t xml:space="preserve">
</t>
    </r>
    <r>
      <rPr>
        <sz val="11"/>
        <color rgb="FF006096"/>
        <rFont val="Roboto Condensed"/>
      </rPr>
      <t xml:space="preserve">hostname(config)# ip audit interface &lt;interface_name&gt; &lt;audit_name&gt; </t>
    </r>
    <r>
      <rPr>
        <sz val="11"/>
        <color rgb="FF006096"/>
        <rFont val="Roboto Condensed"/>
      </rPr>
      <t xml:space="preserve">
</t>
    </r>
  </si>
  <si>
    <r>
      <rPr>
        <sz val="11"/>
        <color rgb="FF000000"/>
        <rFont val="Calibri"/>
      </rPr>
      <t>Enables the intrusion prevention with the IP audit feature on untrusted interfaces</t>
    </r>
  </si>
  <si>
    <r>
      <rPr>
        <sz val="11"/>
        <color rgb="FF000000"/>
        <rFont val="Calibri"/>
      </rPr>
      <t>- Step 1: Acquire the name of the untrusted interface &lt;interface_name&gt;</t>
    </r>
    <r>
      <rPr>
        <sz val="11"/>
        <color rgb="FF000000"/>
        <rFont val="Calibri"/>
      </rPr>
      <t xml:space="preserve">
</t>
    </r>
    <r>
      <rPr>
        <sz val="11"/>
        <color rgb="FF000000"/>
        <rFont val="Calibri"/>
      </rPr>
      <t>- Step 2: Run the following to determine if there is a configured audit policy to prevent against attack signatures</t>
    </r>
    <r>
      <rPr>
        <sz val="11"/>
        <color rgb="FF000000"/>
        <rFont val="Calibri"/>
      </rPr>
      <t xml:space="preserve">
</t>
    </r>
    <r>
      <rPr>
        <sz val="11"/>
        <color rgb="FF006096"/>
        <rFont val="Roboto Condensed"/>
      </rPr>
      <t xml:space="preserve">hostname# sh run ip audit name | in _attack_ </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Asa-fw# sh run ip audit name | in _attack_</t>
    </r>
    <r>
      <rPr>
        <sz val="11"/>
        <color rgb="FF006096"/>
        <rFont val="Roboto Condensed"/>
      </rPr>
      <t xml:space="preserve">
</t>
    </r>
    <r>
      <rPr>
        <sz val="11"/>
        <color rgb="FF006096"/>
        <rFont val="Roboto Condensed"/>
      </rPr>
      <t xml:space="preserve">ip audit name ips-fw attack action alarm reset </t>
    </r>
    <r>
      <rPr>
        <sz val="11"/>
        <color rgb="FF006096"/>
        <rFont val="Roboto Condensed"/>
      </rPr>
      <t xml:space="preserve">
</t>
    </r>
    <r>
      <rPr>
        <sz val="11"/>
        <color rgb="FF000000"/>
        <rFont val="Calibri"/>
      </rPr>
      <t xml:space="preserve">
</t>
    </r>
    <r>
      <rPr>
        <sz val="11"/>
        <color rgb="FF000000"/>
        <rFont val="Calibri"/>
      </rPr>
      <t>Here the audit policy name is ips-fw</t>
    </r>
    <r>
      <rPr>
        <sz val="11"/>
        <color rgb="FF000000"/>
        <rFont val="Calibri"/>
      </rPr>
      <t xml:space="preserve">
</t>
    </r>
    <r>
      <rPr>
        <sz val="11"/>
        <color rgb="FF000000"/>
        <rFont val="Calibri"/>
      </rPr>
      <t>- Step 3: If there is an output displayed, collect the audit policy name &lt;audit_name&gt; and go to Step 4. If there is no output, the system is not compliant. It is a finding. The remediation procedure should be applied.</t>
    </r>
    <r>
      <rPr>
        <sz val="11"/>
        <color rgb="FF000000"/>
        <rFont val="Calibri"/>
      </rPr>
      <t xml:space="preserve">
</t>
    </r>
    <r>
      <rPr>
        <sz val="11"/>
        <color rgb="FF000000"/>
        <rFont val="Calibri"/>
      </rPr>
      <t>- Step 4: Run the following to determine if the identified audit policy is enabled on the untrusted interface</t>
    </r>
    <r>
      <rPr>
        <sz val="11"/>
        <color rgb="FF000000"/>
        <rFont val="Calibri"/>
      </rPr>
      <t xml:space="preserve">
</t>
    </r>
    <r>
      <rPr>
        <sz val="11"/>
        <color rgb="FF006096"/>
        <rFont val="Roboto Condensed"/>
      </rPr>
      <t xml:space="preserve">hostname#sh run ip audit interface &lt;interface_name&gt; | in &lt;audit_name&gt; </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Asa-fw# sh run ip audit interface outside | in ips-fw</t>
    </r>
    <r>
      <rPr>
        <sz val="11"/>
        <color rgb="FF006096"/>
        <rFont val="Roboto Condensed"/>
      </rPr>
      <t xml:space="preserve">
</t>
    </r>
    <r>
      <rPr>
        <sz val="11"/>
        <color rgb="FF006096"/>
        <rFont val="Roboto Condensed"/>
      </rPr>
      <t xml:space="preserve">ip audit interface outside ips-fw </t>
    </r>
    <r>
      <rPr>
        <sz val="11"/>
        <color rgb="FF006096"/>
        <rFont val="Roboto Condensed"/>
      </rPr>
      <t xml:space="preserve">
</t>
    </r>
    <r>
      <rPr>
        <sz val="11"/>
        <color rgb="FF000000"/>
        <rFont val="Calibri"/>
      </rPr>
      <t xml:space="preserve">
</t>
    </r>
    <r>
      <rPr>
        <sz val="11"/>
        <color rgb="FF000000"/>
        <rFont val="Calibri"/>
      </rPr>
      <t>Here, the audit policy ips-fw is applied to the untrusted interface named outside</t>
    </r>
    <r>
      <rPr>
        <sz val="11"/>
        <color rgb="FF000000"/>
        <rFont val="Calibri"/>
      </rPr>
      <t xml:space="preserve">
</t>
    </r>
    <r>
      <rPr>
        <sz val="11"/>
        <color rgb="FF000000"/>
        <rFont val="Calibri"/>
      </rPr>
      <t>- Step 5: If there is an output, the system is compliant. If not, it is a finding.</t>
    </r>
  </si>
  <si>
    <r>
      <rPr>
        <sz val="11"/>
        <color rgb="FF000000"/>
        <rFont val="Calibri"/>
      </rPr>
      <t>Disabled</t>
    </r>
  </si>
  <si>
    <t>3.3</t>
  </si>
  <si>
    <r>
      <rPr>
        <sz val="11"/>
        <rFont val="Calibri"/>
      </rPr>
      <t>Ensure packet fragments are restricted for untrusted interfaces</t>
    </r>
  </si>
  <si>
    <r>
      <rPr>
        <sz val="11"/>
        <color rgb="FF000000"/>
        <rFont val="Calibri"/>
      </rPr>
      <t>- Step 1: Acquire the name of the untrusted interface &lt;interface_name&gt;</t>
    </r>
    <r>
      <rPr>
        <sz val="11"/>
        <color rgb="FF000000"/>
        <rFont val="Calibri"/>
      </rPr>
      <t xml:space="preserve">
</t>
    </r>
    <r>
      <rPr>
        <sz val="11"/>
        <color rgb="FF000000"/>
        <rFont val="Calibri"/>
      </rPr>
      <t>- Step 2: Run the following command to deny fragments on the interface.</t>
    </r>
    <r>
      <rPr>
        <sz val="11"/>
        <color rgb="FF000000"/>
        <rFont val="Calibri"/>
      </rPr>
      <t xml:space="preserve">
</t>
    </r>
    <r>
      <rPr>
        <sz val="11"/>
        <color rgb="FF006096"/>
        <rFont val="Roboto Condensed"/>
      </rPr>
      <t>hostname(config)#fragment chain 1 &lt;interface_name&gt;</t>
    </r>
    <r>
      <rPr>
        <sz val="11"/>
        <color rgb="FF006096"/>
        <rFont val="Roboto Condensed"/>
      </rPr>
      <t xml:space="preserve">
</t>
    </r>
  </si>
  <si>
    <r>
      <rPr>
        <sz val="11"/>
        <color rgb="FF000000"/>
        <rFont val="Calibri"/>
      </rPr>
      <t>Sets the security appliance to drop fragmented packets received on the untrusted interface.</t>
    </r>
  </si>
  <si>
    <r>
      <rPr>
        <sz val="11"/>
        <color rgb="FF000000"/>
        <rFont val="Calibri"/>
      </rPr>
      <t>- Step 1: Acquire the name of the untrusted interface &lt;interface_name&gt;</t>
    </r>
    <r>
      <rPr>
        <sz val="11"/>
        <color rgb="FF000000"/>
        <rFont val="Calibri"/>
      </rPr>
      <t xml:space="preserve">
</t>
    </r>
    <r>
      <rPr>
        <sz val="11"/>
        <color rgb="FF000000"/>
        <rFont val="Calibri"/>
      </rPr>
      <t>- Step 2: Run the following to check if fragmentation is disabled on the interface</t>
    </r>
    <r>
      <rPr>
        <sz val="11"/>
        <color rgb="FF000000"/>
        <rFont val="Calibri"/>
      </rPr>
      <t xml:space="preserve">
</t>
    </r>
    <r>
      <rPr>
        <sz val="11"/>
        <color rgb="FF006096"/>
        <rFont val="Roboto Condensed"/>
      </rPr>
      <t xml:space="preserve">hostname# sh run fragment &lt;interface_name&gt; | in chain_1_ </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Asa-fw#sh run fragment Outside | in chain_1_</t>
    </r>
    <r>
      <rPr>
        <sz val="11"/>
        <color rgb="FF006096"/>
        <rFont val="Roboto Condensed"/>
      </rPr>
      <t xml:space="preserve">
</t>
    </r>
    <r>
      <rPr>
        <sz val="11"/>
        <color rgb="FF006096"/>
        <rFont val="Roboto Condensed"/>
      </rPr>
      <t xml:space="preserve">fragment chain 1 Outside </t>
    </r>
    <r>
      <rPr>
        <sz val="11"/>
        <color rgb="FF006096"/>
        <rFont val="Roboto Condensed"/>
      </rPr>
      <t xml:space="preserve">
</t>
    </r>
    <r>
      <rPr>
        <sz val="11"/>
        <color rgb="FF000000"/>
        <rFont val="Calibri"/>
      </rPr>
      <t xml:space="preserve">
</t>
    </r>
    <r>
      <rPr>
        <sz val="11"/>
        <color rgb="FF000000"/>
        <rFont val="Calibri"/>
      </rPr>
      <t>The Outside interface is configured to deny fragments.</t>
    </r>
    <r>
      <rPr>
        <sz val="11"/>
        <color rgb="FF000000"/>
        <rFont val="Calibri"/>
      </rPr>
      <t xml:space="preserve">
</t>
    </r>
    <r>
      <rPr>
        <sz val="11"/>
        <color rgb="FF000000"/>
        <rFont val="Calibri"/>
      </rPr>
      <t>- Step 3: If an output is displayed, the system is compliant. If not, it is a finding.</t>
    </r>
  </si>
  <si>
    <r>
      <rPr>
        <sz val="11"/>
        <color rgb="FF000000"/>
        <rFont val="Calibri"/>
      </rPr>
      <t>The default value for the fragment chain is 24.</t>
    </r>
  </si>
  <si>
    <t>3.4</t>
  </si>
  <si>
    <r>
      <rPr>
        <sz val="11"/>
        <rFont val="Calibri"/>
      </rPr>
      <t>Ensure non-default application inspection is configured correctly</t>
    </r>
  </si>
  <si>
    <r>
      <rPr>
        <sz val="11"/>
        <color rgb="FF000000"/>
        <rFont val="Calibri"/>
      </rPr>
      <t>Run the following to enable the inspection of the protocol:</t>
    </r>
    <r>
      <rPr>
        <sz val="11"/>
        <color rgb="FF000000"/>
        <rFont val="Calibri"/>
      </rPr>
      <t xml:space="preserve">
</t>
    </r>
    <r>
      <rPr>
        <sz val="11"/>
        <color rgb="FF006096"/>
        <rFont val="Roboto Condensed"/>
      </rPr>
      <t>hostname(config)# policy-map global_policy</t>
    </r>
    <r>
      <rPr>
        <sz val="11"/>
        <color rgb="FF006096"/>
        <rFont val="Roboto Condensed"/>
      </rPr>
      <t xml:space="preserve">
</t>
    </r>
    <r>
      <rPr>
        <sz val="11"/>
        <color rgb="FF006096"/>
        <rFont val="Roboto Condensed"/>
      </rPr>
      <t>hostname(config-pmap)# class inspection_default</t>
    </r>
    <r>
      <rPr>
        <sz val="11"/>
        <color rgb="FF006096"/>
        <rFont val="Roboto Condensed"/>
      </rPr>
      <t xml:space="preserve">
</t>
    </r>
    <r>
      <rPr>
        <sz val="11"/>
        <color rgb="FF006096"/>
        <rFont val="Roboto Condensed"/>
      </rPr>
      <t>hostname(config-pmap-c)# inspect &lt;protocol_name&gt;</t>
    </r>
    <r>
      <rPr>
        <sz val="11"/>
        <color rgb="FF006096"/>
        <rFont val="Roboto Condensed"/>
      </rPr>
      <t xml:space="preserve">
</t>
    </r>
    <r>
      <rPr>
        <sz val="11"/>
        <color rgb="FF006096"/>
        <rFont val="Roboto Condensed"/>
      </rPr>
      <t>hostname(config-pmap-c)# exit</t>
    </r>
    <r>
      <rPr>
        <sz val="11"/>
        <color rgb="FF006096"/>
        <rFont val="Roboto Condensed"/>
      </rPr>
      <t xml:space="preserve">
</t>
    </r>
    <r>
      <rPr>
        <sz val="11"/>
        <color rgb="FF006096"/>
        <rFont val="Roboto Condensed"/>
      </rPr>
      <t>hostname(config-pmap)# exit</t>
    </r>
    <r>
      <rPr>
        <sz val="11"/>
        <color rgb="FF006096"/>
        <rFont val="Roboto Condensed"/>
      </rPr>
      <t xml:space="preserve">
</t>
    </r>
    <r>
      <rPr>
        <sz val="11"/>
        <color rgb="FF006096"/>
        <rFont val="Roboto Condensed"/>
      </rPr>
      <t xml:space="preserve">hostname(config)#service-policy global_policy global </t>
    </r>
    <r>
      <rPr>
        <sz val="11"/>
        <color rgb="FF006096"/>
        <rFont val="Roboto Condensed"/>
      </rPr>
      <t xml:space="preserve">
</t>
    </r>
  </si>
  <si>
    <r>
      <rPr>
        <sz val="11"/>
        <color rgb="FF000000"/>
        <rFont val="Calibri"/>
      </rPr>
      <t>Enables the inspection of an application that is not in the default global policy application inspection</t>
    </r>
  </si>
  <si>
    <r>
      <rPr>
        <sz val="11"/>
        <color rgb="FF000000"/>
        <rFont val="Calibri"/>
      </rPr>
      <t>Step 1: Run the following to determine whether the protocol &lt;protocol_name&gt; to be inspected is included in the default policy</t>
    </r>
    <r>
      <rPr>
        <sz val="11"/>
        <color rgb="FF000000"/>
        <rFont val="Calibri"/>
      </rPr>
      <t xml:space="preserve">
</t>
    </r>
    <r>
      <rPr>
        <sz val="11"/>
        <color rgb="FF006096"/>
        <rFont val="Roboto Condensed"/>
      </rPr>
      <t>hostname#sh run policy-map | in __inspect.&lt;protocol_name&gt;</t>
    </r>
    <r>
      <rPr>
        <sz val="11"/>
        <color rgb="FF006096"/>
        <rFont val="Roboto Condensed"/>
      </rPr>
      <t xml:space="preserve">
</t>
    </r>
    <r>
      <rPr>
        <sz val="11"/>
        <color rgb="FF000000"/>
        <rFont val="Calibri"/>
      </rPr>
      <t xml:space="preserve">
</t>
    </r>
    <r>
      <rPr>
        <sz val="11"/>
        <color rgb="FF000000"/>
        <rFont val="Calibri"/>
      </rPr>
      <t>The output should look like:</t>
    </r>
    <r>
      <rPr>
        <sz val="11"/>
        <color rgb="FF000000"/>
        <rFont val="Calibri"/>
      </rPr>
      <t xml:space="preserve">
</t>
    </r>
    <r>
      <rPr>
        <sz val="11"/>
        <color rgb="FF006096"/>
        <rFont val="Roboto Condensed"/>
      </rPr>
      <t xml:space="preserve">  inspect protocol_name </t>
    </r>
    <r>
      <rPr>
        <sz val="11"/>
        <color rgb="FF006096"/>
        <rFont val="Roboto Condensed"/>
      </rPr>
      <t xml:space="preserve">
</t>
    </r>
    <r>
      <rPr>
        <sz val="11"/>
        <color rgb="FF000000"/>
        <rFont val="Calibri"/>
      </rPr>
      <t xml:space="preserve">
</t>
    </r>
    <r>
      <rPr>
        <sz val="11"/>
        <color rgb="FF000000"/>
        <rFont val="Calibri"/>
      </rPr>
      <t>The example below confirms that the FTP protocol is inspected</t>
    </r>
    <r>
      <rPr>
        <sz val="11"/>
        <color rgb="FF000000"/>
        <rFont val="Calibri"/>
      </rPr>
      <t xml:space="preserve">
</t>
    </r>
    <r>
      <rPr>
        <sz val="11"/>
        <color rgb="FF006096"/>
        <rFont val="Roboto Condensed"/>
      </rPr>
      <t>Asa# sh run policy-map | in __inspect.ftp</t>
    </r>
    <r>
      <rPr>
        <sz val="11"/>
        <color rgb="FF006096"/>
        <rFont val="Roboto Condensed"/>
      </rPr>
      <t xml:space="preserve">
</t>
    </r>
    <r>
      <rPr>
        <sz val="11"/>
        <color rgb="FF006096"/>
        <rFont val="Roboto Condensed"/>
      </rPr>
      <t xml:space="preserve">  inspect ftp   </t>
    </r>
    <r>
      <rPr>
        <sz val="11"/>
        <color rgb="FF006096"/>
        <rFont val="Roboto Condensed"/>
      </rPr>
      <t xml:space="preserve">
</t>
    </r>
    <r>
      <rPr>
        <sz val="11"/>
        <color rgb="FF000000"/>
        <rFont val="Calibri"/>
      </rPr>
      <t xml:space="preserve">
</t>
    </r>
    <r>
      <rPr>
        <sz val="11"/>
        <color rgb="FF000000"/>
        <rFont val="Calibri"/>
      </rPr>
      <t>- Step 2: If an output is displayed, the system is compliant. If not, there is a finding.</t>
    </r>
  </si>
  <si>
    <r>
      <rPr>
        <sz val="11"/>
        <color rgb="FF000000"/>
        <rFont val="Calibri"/>
      </rPr>
      <t>The default policy configuration includes the following commands to inspect applications: class-map inspection_default match default-inspection-traffic policy-map type inspect dns preset_dns_map parameters message-length maximum 512 policy-map global_policy class inspection_default inspect dns preset_dns_map inspect ftp inspect h323 h225 inspect h323 ras inspect ip-options inspect rsh inspect rtsp inspect esmtp inspect sqlnet inspect skinny inspect sunrpc inspect xdmcp inspect sip inspect netbios inspect tftp service-policy global_policy global</t>
    </r>
  </si>
  <si>
    <t>3.5</t>
  </si>
  <si>
    <r>
      <rPr>
        <sz val="11"/>
        <rFont val="Calibri"/>
      </rPr>
      <t>Ensure DOS protection is enabled for untrusted interfaces</t>
    </r>
  </si>
  <si>
    <r>
      <rPr>
        <sz val="11"/>
        <color rgb="FF000000"/>
        <rFont val="Calibri"/>
      </rPr>
      <t>- Step 1: Acquire the enterprise standard values for maximum connections, maximum embryonic connections, maximum connections per client and maximum embryonic connections per client</t>
    </r>
    <r>
      <rPr>
        <sz val="11"/>
        <color rgb="FF000000"/>
        <rFont val="Calibri"/>
      </rPr>
      <t xml:space="preserve">
</t>
    </r>
    <r>
      <rPr>
        <sz val="11"/>
        <color rgb="FF000000"/>
        <rFont val="Calibri"/>
      </rPr>
      <t>- Step 2: Run the following to configure the class to identify the traffic on which DOS protection should be performed.</t>
    </r>
    <r>
      <rPr>
        <sz val="11"/>
        <color rgb="FF000000"/>
        <rFont val="Calibri"/>
      </rPr>
      <t xml:space="preserve">
</t>
    </r>
    <r>
      <rPr>
        <sz val="11"/>
        <color rgb="FF006096"/>
        <rFont val="Roboto Condensed"/>
      </rPr>
      <t>hostname(config)# class-map &lt;class_name&gt;</t>
    </r>
    <r>
      <rPr>
        <sz val="11"/>
        <color rgb="FF006096"/>
        <rFont val="Roboto Condensed"/>
      </rPr>
      <t xml:space="preserve">
</t>
    </r>
    <r>
      <rPr>
        <sz val="11"/>
        <color rgb="FF006096"/>
        <rFont val="Roboto Condensed"/>
      </rPr>
      <t>hostname(config-cmap)# match any</t>
    </r>
    <r>
      <rPr>
        <sz val="11"/>
        <color rgb="FF006096"/>
        <rFont val="Roboto Condensed"/>
      </rPr>
      <t xml:space="preserve">
</t>
    </r>
    <r>
      <rPr>
        <sz val="11"/>
        <color rgb="FF000000"/>
        <rFont val="Calibri"/>
      </rPr>
      <t xml:space="preserve">
</t>
    </r>
    <r>
      <rPr>
        <sz val="11"/>
        <color rgb="FF000000"/>
        <rFont val="Calibri"/>
      </rPr>
      <t>Step 3: Run the following to configure the policy that will determine the maximum connections to be applied on the class previously configured</t>
    </r>
    <r>
      <rPr>
        <sz val="11"/>
        <color rgb="FF000000"/>
        <rFont val="Calibri"/>
      </rPr>
      <t xml:space="preserve">
</t>
    </r>
    <r>
      <rPr>
        <sz val="11"/>
        <color rgb="FF006096"/>
        <rFont val="Roboto Condensed"/>
      </rPr>
      <t>hostname(config)# policy-map &lt;policy_name&gt;</t>
    </r>
    <r>
      <rPr>
        <sz val="11"/>
        <color rgb="FF006096"/>
        <rFont val="Roboto Condensed"/>
      </rPr>
      <t xml:space="preserve">
</t>
    </r>
    <r>
      <rPr>
        <sz val="11"/>
        <color rgb="FF006096"/>
        <rFont val="Roboto Condensed"/>
      </rPr>
      <t>hostname(config-pmap)# class &lt;class_name&gt;</t>
    </r>
    <r>
      <rPr>
        <sz val="11"/>
        <color rgb="FF006096"/>
        <rFont val="Roboto Condensed"/>
      </rPr>
      <t xml:space="preserve">
</t>
    </r>
    <r>
      <rPr>
        <sz val="11"/>
        <color rgb="FF006096"/>
        <rFont val="Roboto Condensed"/>
      </rPr>
      <t>hostname(config-pmap-c)# set connection conn-max &lt;enterprise_max_number&gt;</t>
    </r>
    <r>
      <rPr>
        <sz val="11"/>
        <color rgb="FF006096"/>
        <rFont val="Roboto Condensed"/>
      </rPr>
      <t xml:space="preserve">
</t>
    </r>
    <r>
      <rPr>
        <sz val="11"/>
        <color rgb="FF006096"/>
        <rFont val="Roboto Condensed"/>
      </rPr>
      <t>hostname(config-pmap-c)# set connection embryonic-conn-max &lt;enterprise_max_number&gt;</t>
    </r>
    <r>
      <rPr>
        <sz val="11"/>
        <color rgb="FF006096"/>
        <rFont val="Roboto Condensed"/>
      </rPr>
      <t xml:space="preserve">
</t>
    </r>
    <r>
      <rPr>
        <sz val="11"/>
        <color rgb="FF006096"/>
        <rFont val="Roboto Condensed"/>
      </rPr>
      <t>hostname(config-pmap-c)# set connection  per-client-embryonic-max &lt;enterprise_max_number&gt;</t>
    </r>
    <r>
      <rPr>
        <sz val="11"/>
        <color rgb="FF006096"/>
        <rFont val="Roboto Condensed"/>
      </rPr>
      <t xml:space="preserve">
</t>
    </r>
    <r>
      <rPr>
        <sz val="11"/>
        <color rgb="FF006096"/>
        <rFont val="Roboto Condensed"/>
      </rPr>
      <t>hostname(config-pmap-c)# set connection per-client-max &lt;enterprise_max_number&gt;</t>
    </r>
    <r>
      <rPr>
        <sz val="11"/>
        <color rgb="FF006096"/>
        <rFont val="Roboto Condensed"/>
      </rPr>
      <t xml:space="preserve">
</t>
    </r>
    <r>
      <rPr>
        <sz val="11"/>
        <color rgb="FF000000"/>
        <rFont val="Calibri"/>
      </rPr>
      <t xml:space="preserve">
</t>
    </r>
    <r>
      <rPr>
        <sz val="11"/>
        <color rgb="FF000000"/>
        <rFont val="Calibri"/>
      </rPr>
      <t>The enterprise_max_number parameter is to be taken between 0 and 65535.</t>
    </r>
    <r>
      <rPr>
        <sz val="11"/>
        <color rgb="FF000000"/>
        <rFont val="Calibri"/>
      </rPr>
      <t xml:space="preserve">
</t>
    </r>
    <r>
      <rPr>
        <sz val="11"/>
        <color rgb="FF000000"/>
        <rFont val="Calibri"/>
      </rPr>
      <t>- Step 4: Run the following to apply the policy previously configured on the untrusted</t>
    </r>
    <r>
      <rPr>
        <sz val="11"/>
        <color rgb="FF000000"/>
        <rFont val="Calibri"/>
      </rPr>
      <t xml:space="preserve">
</t>
    </r>
    <r>
      <rPr>
        <sz val="11"/>
        <color rgb="FF006096"/>
        <rFont val="Roboto Condensed"/>
      </rPr>
      <t xml:space="preserve">hostname(config-pmap-c)# service-policy &lt;policy_name&gt; interface &lt;untrusted_interface_name&gt; </t>
    </r>
    <r>
      <rPr>
        <sz val="11"/>
        <color rgb="FF006096"/>
        <rFont val="Roboto Condensed"/>
      </rPr>
      <t xml:space="preserve">
</t>
    </r>
  </si>
  <si>
    <r>
      <rPr>
        <sz val="11"/>
        <color rgb="FF000000"/>
        <rFont val="Calibri"/>
      </rPr>
      <t>Determines the maximum connections, maximum embryonic connections, maximum connections per client and maximum embryonic connections per client that can be accepted on the outside interface</t>
    </r>
  </si>
  <si>
    <r>
      <rPr>
        <sz val="11"/>
        <color rgb="FF000000"/>
        <rFont val="Calibri"/>
      </rPr>
      <t>- Step 1: Run the following to determine whether the DOS protection is enabled</t>
    </r>
    <r>
      <rPr>
        <sz val="11"/>
        <color rgb="FF000000"/>
        <rFont val="Calibri"/>
      </rPr>
      <t xml:space="preserve">
</t>
    </r>
    <r>
      <rPr>
        <sz val="11"/>
        <color rgb="FF006096"/>
        <rFont val="Roboto Condensed"/>
      </rPr>
      <t xml:space="preserve">hostname#sh run policy-map | i set.connection </t>
    </r>
    <r>
      <rPr>
        <sz val="11"/>
        <color rgb="FF006096"/>
        <rFont val="Roboto Condensed"/>
      </rPr>
      <t xml:space="preserve">
</t>
    </r>
    <r>
      <rPr>
        <sz val="11"/>
        <color rgb="FF000000"/>
        <rFont val="Calibri"/>
      </rPr>
      <t xml:space="preserve">
</t>
    </r>
    <r>
      <rPr>
        <sz val="11"/>
        <color rgb="FF000000"/>
        <rFont val="Calibri"/>
      </rPr>
      <t>The output should look like:</t>
    </r>
    <r>
      <rPr>
        <sz val="11"/>
        <color rgb="FF000000"/>
        <rFont val="Calibri"/>
      </rPr>
      <t xml:space="preserve">
</t>
    </r>
    <r>
      <rPr>
        <sz val="11"/>
        <color rgb="FF006096"/>
        <rFont val="Roboto Condensed"/>
      </rPr>
      <t xml:space="preserve">  set connection connection_type max_value </t>
    </r>
    <r>
      <rPr>
        <sz val="11"/>
        <color rgb="FF006096"/>
        <rFont val="Roboto Condensed"/>
      </rPr>
      <t xml:space="preserve">
</t>
    </r>
    <r>
      <rPr>
        <sz val="11"/>
        <color rgb="FF000000"/>
        <rFont val="Calibri"/>
      </rPr>
      <t xml:space="preserve">
</t>
    </r>
    <r>
      <rPr>
        <sz val="11"/>
        <color rgb="FF000000"/>
        <rFont val="Calibri"/>
      </rPr>
      <t>The example below gives the values for maximum connections, maximum embryonic connections, maximum connections per client and maximum embryonic connections per client</t>
    </r>
    <r>
      <rPr>
        <sz val="11"/>
        <color rgb="FF000000"/>
        <rFont val="Calibri"/>
      </rPr>
      <t xml:space="preserve">
</t>
    </r>
    <r>
      <rPr>
        <sz val="11"/>
        <color rgb="FF006096"/>
        <rFont val="Roboto Condensed"/>
      </rPr>
      <t>Asa#sh run policy-map | i set.connection</t>
    </r>
    <r>
      <rPr>
        <sz val="11"/>
        <color rgb="FF006096"/>
        <rFont val="Roboto Condensed"/>
      </rPr>
      <t xml:space="preserve">
</t>
    </r>
    <r>
      <rPr>
        <sz val="11"/>
        <color rgb="FF006096"/>
        <rFont val="Roboto Condensed"/>
      </rPr>
      <t xml:space="preserve">    set connection conn-max 9500</t>
    </r>
    <r>
      <rPr>
        <sz val="11"/>
        <color rgb="FF006096"/>
        <rFont val="Roboto Condensed"/>
      </rPr>
      <t xml:space="preserve">
</t>
    </r>
    <r>
      <rPr>
        <sz val="11"/>
        <color rgb="FF006096"/>
        <rFont val="Roboto Condensed"/>
      </rPr>
      <t xml:space="preserve">    set connection embryonic-conn-max 5000</t>
    </r>
    <r>
      <rPr>
        <sz val="11"/>
        <color rgb="FF006096"/>
        <rFont val="Roboto Condensed"/>
      </rPr>
      <t xml:space="preserve">
</t>
    </r>
    <r>
      <rPr>
        <sz val="11"/>
        <color rgb="FF006096"/>
        <rFont val="Roboto Condensed"/>
      </rPr>
      <t xml:space="preserve">    set connection per-client-embryonic-max 100</t>
    </r>
    <r>
      <rPr>
        <sz val="11"/>
        <color rgb="FF006096"/>
        <rFont val="Roboto Condensed"/>
      </rPr>
      <t xml:space="preserve">
</t>
    </r>
    <r>
      <rPr>
        <sz val="11"/>
        <color rgb="FF006096"/>
        <rFont val="Roboto Condensed"/>
      </rPr>
      <t xml:space="preserve">    set connection per-client-max 75   </t>
    </r>
    <r>
      <rPr>
        <sz val="11"/>
        <color rgb="FF006096"/>
        <rFont val="Roboto Condensed"/>
      </rPr>
      <t xml:space="preserve">
</t>
    </r>
    <r>
      <rPr>
        <sz val="11"/>
        <color rgb="FF000000"/>
        <rFont val="Calibri"/>
      </rPr>
      <t xml:space="preserve">
</t>
    </r>
    <r>
      <rPr>
        <sz val="11"/>
        <color rgb="FF000000"/>
        <rFont val="Calibri"/>
      </rPr>
      <t>- Step 2: If an output is displayed, the system is compliant. If not, there is a finding.</t>
    </r>
  </si>
  <si>
    <r>
      <rPr>
        <sz val="11"/>
        <color rgb="FF000000"/>
        <rFont val="Calibri"/>
      </rPr>
      <t>The default maximum value is 0 meaning there is no limitation</t>
    </r>
  </si>
  <si>
    <t>3.6</t>
  </si>
  <si>
    <r>
      <rPr>
        <sz val="11"/>
        <rFont val="Calibri"/>
      </rPr>
      <t xml:space="preserve">Ensure </t>
    </r>
    <r>
      <rPr>
        <sz val="11"/>
        <color rgb="FF000000"/>
        <rFont val="Calibri"/>
      </rPr>
      <t>'</t>
    </r>
    <r>
      <rPr>
        <b/>
        <sz val="11"/>
        <color rgb="FF000000"/>
        <rFont val="Calibri"/>
      </rPr>
      <t>threat-detection statistics</t>
    </r>
    <r>
      <rPr>
        <sz val="11"/>
        <color rgb="FF000000"/>
        <rFont val="Calibri"/>
      </rPr>
      <t>'</t>
    </r>
    <r>
      <rPr>
        <sz val="11"/>
        <color rgb="FF000000"/>
        <rFont val="Calibri"/>
      </rPr>
      <t xml:space="preserve"> is set to </t>
    </r>
    <r>
      <rPr>
        <sz val="11"/>
        <color rgb="FF000000"/>
        <rFont val="Calibri"/>
      </rPr>
      <t>'</t>
    </r>
    <r>
      <rPr>
        <b/>
        <sz val="11"/>
        <color rgb="FF000000"/>
        <rFont val="Calibri"/>
      </rPr>
      <t>tcp-intercept</t>
    </r>
    <r>
      <rPr>
        <sz val="11"/>
        <color rgb="FF000000"/>
        <rFont val="Calibri"/>
      </rPr>
      <t>'</t>
    </r>
  </si>
  <si>
    <r>
      <rPr>
        <sz val="11"/>
        <color rgb="FF000000"/>
        <rFont val="Calibri"/>
      </rPr>
      <t>Run the following to enable threat detection statistics for TCP Intercept</t>
    </r>
    <r>
      <rPr>
        <sz val="11"/>
        <color rgb="FF000000"/>
        <rFont val="Calibri"/>
      </rPr>
      <t xml:space="preserve">
</t>
    </r>
    <r>
      <rPr>
        <sz val="11"/>
        <color rgb="FF006096"/>
        <rFont val="Roboto Condensed"/>
      </rPr>
      <t xml:space="preserve">hostname(config)# threat-detection statistics tcp-intercept </t>
    </r>
    <r>
      <rPr>
        <sz val="11"/>
        <color rgb="FF006096"/>
        <rFont val="Roboto Condensed"/>
      </rPr>
      <t xml:space="preserve">
</t>
    </r>
  </si>
  <si>
    <r>
      <rPr>
        <sz val="11"/>
        <color rgb="FF000000"/>
        <rFont val="Calibri"/>
      </rPr>
      <t>Enables threat detection statistics for attacks blocked by the TCP Intercept function</t>
    </r>
  </si>
  <si>
    <r>
      <rPr>
        <sz val="11"/>
        <color rgb="FF000000"/>
        <rFont val="Calibri"/>
      </rPr>
      <t>- Step 1: Run the following to check whether TCP Intercept threat detection statistics is enabled</t>
    </r>
    <r>
      <rPr>
        <sz val="11"/>
        <color rgb="FF000000"/>
        <rFont val="Calibri"/>
      </rPr>
      <t xml:space="preserve">
</t>
    </r>
    <r>
      <rPr>
        <sz val="11"/>
        <color rgb="FF006096"/>
        <rFont val="Roboto Condensed"/>
      </rPr>
      <t xml:space="preserve">hostname# sh run all threat-detection | in tcp-intercept </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fw-4-dmz# sh run all threat-detection | in tcp-intercept</t>
    </r>
    <r>
      <rPr>
        <sz val="11"/>
        <color rgb="FF006096"/>
        <rFont val="Roboto Condensed"/>
      </rPr>
      <t xml:space="preserve">
</t>
    </r>
    <r>
      <rPr>
        <sz val="11"/>
        <color rgb="FF006096"/>
        <rFont val="Roboto Condensed"/>
      </rPr>
      <t xml:space="preserve">threat-detection statistics tcp-intercept rate-interval 30 burst-rate 400 average-rate 200 </t>
    </r>
    <r>
      <rPr>
        <sz val="11"/>
        <color rgb="FF006096"/>
        <rFont val="Roboto Condensed"/>
      </rPr>
      <t xml:space="preserve">
</t>
    </r>
    <r>
      <rPr>
        <sz val="11"/>
        <color rgb="FF000000"/>
        <rFont val="Calibri"/>
      </rPr>
      <t xml:space="preserve">
</t>
    </r>
    <r>
      <rPr>
        <sz val="11"/>
        <color rgb="FF000000"/>
        <rFont val="Calibri"/>
      </rPr>
      <t>- Step 2: If an output is displayed, the system is compliant. If not, it is a finding.</t>
    </r>
  </si>
  <si>
    <r>
      <rPr>
        <sz val="11"/>
        <color rgb="FF000000"/>
        <rFont val="Calibri"/>
      </rPr>
      <t>Not enable by default</t>
    </r>
  </si>
  <si>
    <t>3.7</t>
  </si>
  <si>
    <r>
      <rPr>
        <sz val="11"/>
        <rFont val="Calibri"/>
      </rPr>
      <t xml:space="preserve">Ensure </t>
    </r>
    <r>
      <rPr>
        <sz val="11"/>
        <color rgb="FF000000"/>
        <rFont val="Calibri"/>
      </rPr>
      <t>'</t>
    </r>
    <r>
      <rPr>
        <b/>
        <sz val="11"/>
        <color rgb="FF000000"/>
        <rFont val="Calibri"/>
      </rPr>
      <t>ip verify</t>
    </r>
    <r>
      <rPr>
        <sz val="11"/>
        <color rgb="FF000000"/>
        <rFont val="Calibri"/>
      </rPr>
      <t>'</t>
    </r>
    <r>
      <rPr>
        <sz val="11"/>
        <color rgb="FF000000"/>
        <rFont val="Calibri"/>
      </rPr>
      <t xml:space="preserve"> is set to </t>
    </r>
    <r>
      <rPr>
        <sz val="11"/>
        <color rgb="FF000000"/>
        <rFont val="Calibri"/>
      </rPr>
      <t>'</t>
    </r>
    <r>
      <rPr>
        <b/>
        <sz val="11"/>
        <color rgb="FF000000"/>
        <rFont val="Calibri"/>
      </rPr>
      <t>reverse-path</t>
    </r>
    <r>
      <rPr>
        <sz val="11"/>
        <color rgb="FF000000"/>
        <rFont val="Calibri"/>
      </rPr>
      <t>'</t>
    </r>
    <r>
      <rPr>
        <sz val="11"/>
        <color rgb="FF000000"/>
        <rFont val="Calibri"/>
      </rPr>
      <t xml:space="preserve"> for untrusted interfaces</t>
    </r>
  </si>
  <si>
    <r>
      <rPr>
        <sz val="11"/>
        <color rgb="FF000000"/>
        <rFont val="Calibri"/>
      </rPr>
      <t>-  Step 1: Acquire the name of the untrusted interface &lt;interface_name&gt;</t>
    </r>
    <r>
      <rPr>
        <sz val="11"/>
        <color rgb="FF000000"/>
        <rFont val="Calibri"/>
      </rPr>
      <t xml:space="preserve">
</t>
    </r>
    <r>
      <rPr>
        <sz val="11"/>
        <color rgb="FF000000"/>
        <rFont val="Calibri"/>
      </rPr>
      <t>-  Step 2: Run the following command to enable protection against IP spoofing</t>
    </r>
    <r>
      <rPr>
        <sz val="11"/>
        <color rgb="FF000000"/>
        <rFont val="Calibri"/>
      </rPr>
      <t xml:space="preserve">
</t>
    </r>
    <r>
      <rPr>
        <sz val="11"/>
        <color rgb="FF006096"/>
        <rFont val="Roboto Condensed"/>
      </rPr>
      <t>hostname(config)# ip verify reverse-path interface &lt;interface_name&gt;</t>
    </r>
    <r>
      <rPr>
        <sz val="11"/>
        <color rgb="FF006096"/>
        <rFont val="Roboto Condensed"/>
      </rPr>
      <t xml:space="preserve">
</t>
    </r>
  </si>
  <si>
    <r>
      <rPr>
        <sz val="11"/>
        <color rgb="FF000000"/>
        <rFont val="Calibri"/>
      </rPr>
      <t>Enables the unicast Reverse-Path Forwarding (uRPF) on untrusted interfaces.</t>
    </r>
  </si>
  <si>
    <r>
      <rPr>
        <sz val="11"/>
        <color rgb="FF000000"/>
        <rFont val="Calibri"/>
      </rPr>
      <t>-  Step 1: Acquire the name of the untrusted interface &lt;interface_name&gt;</t>
    </r>
    <r>
      <rPr>
        <sz val="11"/>
        <color rgb="FF000000"/>
        <rFont val="Calibri"/>
      </rPr>
      <t xml:space="preserve">
</t>
    </r>
    <r>
      <rPr>
        <sz val="11"/>
        <color rgb="FF000000"/>
        <rFont val="Calibri"/>
      </rPr>
      <t>-  Step 2: Run the following command to check if the uRPF is enabled on the interface</t>
    </r>
    <r>
      <rPr>
        <sz val="11"/>
        <color rgb="FF000000"/>
        <rFont val="Calibri"/>
      </rPr>
      <t xml:space="preserve">
</t>
    </r>
    <r>
      <rPr>
        <sz val="11"/>
        <color rgb="FF006096"/>
        <rFont val="Roboto Condensed"/>
      </rPr>
      <t>hostname# sh run ip verify reverse-path interface &lt;interface_name&gt;</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Asa-fw#sh run ip verify reverse-path interface Outside</t>
    </r>
    <r>
      <rPr>
        <sz val="11"/>
        <color rgb="FF006096"/>
        <rFont val="Roboto Condensed"/>
      </rPr>
      <t xml:space="preserve">
</t>
    </r>
    <r>
      <rPr>
        <sz val="11"/>
        <color rgb="FF006096"/>
        <rFont val="Roboto Condensed"/>
      </rPr>
      <t>ip verify reverse-path interface Outside</t>
    </r>
    <r>
      <rPr>
        <sz val="11"/>
        <color rgb="FF006096"/>
        <rFont val="Roboto Condensed"/>
      </rPr>
      <t xml:space="preserve">
</t>
    </r>
    <r>
      <rPr>
        <sz val="11"/>
        <color rgb="FF000000"/>
        <rFont val="Calibri"/>
      </rPr>
      <t xml:space="preserve">
</t>
    </r>
    <r>
      <rPr>
        <sz val="11"/>
        <color rgb="FF000000"/>
        <rFont val="Calibri"/>
      </rPr>
      <t>- Step 3: If there is no output displayed, the system is not compliant. It is a finding.</t>
    </r>
  </si>
  <si>
    <t>3.8</t>
  </si>
  <si>
    <r>
      <rPr>
        <sz val="11"/>
        <rFont val="Calibri"/>
      </rPr>
      <t xml:space="preserve">Ensure </t>
    </r>
    <r>
      <rPr>
        <sz val="11"/>
        <color rgb="FF000000"/>
        <rFont val="Calibri"/>
      </rPr>
      <t>'</t>
    </r>
    <r>
      <rPr>
        <b/>
        <sz val="11"/>
        <color rgb="FF000000"/>
        <rFont val="Calibri"/>
      </rPr>
      <t>security-level</t>
    </r>
    <r>
      <rPr>
        <sz val="11"/>
        <color rgb="FF000000"/>
        <rFont val="Calibri"/>
      </rPr>
      <t>'</t>
    </r>
    <r>
      <rPr>
        <sz val="11"/>
        <color rgb="FF000000"/>
        <rFont val="Calibri"/>
      </rPr>
      <t xml:space="preserve"> is set to </t>
    </r>
    <r>
      <rPr>
        <sz val="11"/>
        <color rgb="FF000000"/>
        <rFont val="Calibri"/>
      </rPr>
      <t>'</t>
    </r>
    <r>
      <rPr>
        <b/>
        <sz val="11"/>
        <color rgb="FF000000"/>
        <rFont val="Calibri"/>
      </rPr>
      <t>0</t>
    </r>
    <r>
      <rPr>
        <sz val="11"/>
        <color rgb="FF000000"/>
        <rFont val="Calibri"/>
      </rPr>
      <t>'</t>
    </r>
    <r>
      <rPr>
        <sz val="11"/>
        <color rgb="FF000000"/>
        <rFont val="Calibri"/>
      </rPr>
      <t xml:space="preserve"> for Internet-facing interface</t>
    </r>
  </si>
  <si>
    <r>
      <rPr>
        <sz val="11"/>
        <color rgb="FF000000"/>
        <rFont val="Calibri"/>
      </rPr>
      <t>- Step 1: Acquire the physical name of the Internet facing interface &lt;interface_physical_name&gt;</t>
    </r>
    <r>
      <rPr>
        <sz val="11"/>
        <color rgb="FF000000"/>
        <rFont val="Calibri"/>
      </rPr>
      <t xml:space="preserve">
</t>
    </r>
    <r>
      <rPr>
        <sz val="11"/>
        <color rgb="FF000000"/>
        <rFont val="Calibri"/>
      </rPr>
      <t>- Step 2: Run the following command assigned the security-level 0</t>
    </r>
    <r>
      <rPr>
        <sz val="11"/>
        <color rgb="FF000000"/>
        <rFont val="Calibri"/>
      </rPr>
      <t xml:space="preserve">
</t>
    </r>
    <r>
      <rPr>
        <sz val="11"/>
        <color rgb="FF006096"/>
        <rFont val="Roboto Condensed"/>
      </rPr>
      <t>hostname(config)#interface &lt;interface_physical_name&gt;</t>
    </r>
    <r>
      <rPr>
        <sz val="11"/>
        <color rgb="FF006096"/>
        <rFont val="Roboto Condensed"/>
      </rPr>
      <t xml:space="preserve">
</t>
    </r>
    <r>
      <rPr>
        <sz val="11"/>
        <color rgb="FF006096"/>
        <rFont val="Roboto Condensed"/>
      </rPr>
      <t>hostname(config-if)#security-level 0</t>
    </r>
    <r>
      <rPr>
        <sz val="11"/>
        <color rgb="FF006096"/>
        <rFont val="Roboto Condensed"/>
      </rPr>
      <t xml:space="preserve">
</t>
    </r>
  </si>
  <si>
    <r>
      <rPr>
        <sz val="11"/>
        <color rgb="FF000000"/>
        <rFont val="Calibri"/>
      </rPr>
      <t>Sets the security level of the Internet facing interface to 0</t>
    </r>
  </si>
  <si>
    <r>
      <rPr>
        <sz val="11"/>
        <color rgb="FF000000"/>
        <rFont val="Calibri"/>
      </rPr>
      <t>- Step 1: Acquire the physical name of the Internet facing interface &lt;interface_physical_name&gt;</t>
    </r>
    <r>
      <rPr>
        <sz val="11"/>
        <color rgb="FF000000"/>
        <rFont val="Calibri"/>
      </rPr>
      <t xml:space="preserve">
</t>
    </r>
    <r>
      <rPr>
        <sz val="11"/>
        <color rgb="FF000000"/>
        <rFont val="Calibri"/>
      </rPr>
      <t>- Step 2: Run the following command to check if its assigned security-level is 0</t>
    </r>
    <r>
      <rPr>
        <sz val="11"/>
        <color rgb="FF000000"/>
        <rFont val="Calibri"/>
      </rPr>
      <t xml:space="preserve">
</t>
    </r>
    <r>
      <rPr>
        <sz val="11"/>
        <color rgb="FF006096"/>
        <rFont val="Roboto Condensed"/>
      </rPr>
      <t>hostname#sh run interface &lt;interface_physical_name&gt; | in security-level.0</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sh run interface GigabitEthernet 0/3.202 | in security-level.0</t>
    </r>
    <r>
      <rPr>
        <sz val="11"/>
        <color rgb="FF006096"/>
        <rFont val="Roboto Condensed"/>
      </rPr>
      <t xml:space="preserve">
</t>
    </r>
    <r>
      <rPr>
        <sz val="11"/>
        <color rgb="FF006096"/>
        <rFont val="Roboto Condensed"/>
      </rPr>
      <t>security-level 0</t>
    </r>
    <r>
      <rPr>
        <sz val="11"/>
        <color rgb="FF006096"/>
        <rFont val="Roboto Condensed"/>
      </rPr>
      <t xml:space="preserve">
</t>
    </r>
    <r>
      <rPr>
        <sz val="11"/>
        <color rgb="FF000000"/>
        <rFont val="Calibri"/>
      </rPr>
      <t xml:space="preserve">
</t>
    </r>
    <r>
      <rPr>
        <sz val="11"/>
        <color rgb="FF000000"/>
        <rFont val="Calibri"/>
      </rPr>
      <t>Here GigabitEthernet 0/3.202 is the physical name of the Internet facing interface</t>
    </r>
    <r>
      <rPr>
        <sz val="11"/>
        <color rgb="FF000000"/>
        <rFont val="Calibri"/>
      </rPr>
      <t xml:space="preserve">
</t>
    </r>
    <r>
      <rPr>
        <sz val="11"/>
        <color rgb="FF000000"/>
        <rFont val="Calibri"/>
      </rPr>
      <t>- Step 3: If an output is displayed, the system is compliant. If not, it is a finding.</t>
    </r>
  </si>
  <si>
    <r>
      <rPr>
        <sz val="11"/>
        <color rgb="FF000000"/>
        <rFont val="Calibri"/>
      </rPr>
      <t>Security level is not assigned by default</t>
    </r>
  </si>
  <si>
    <t>3.9</t>
  </si>
  <si>
    <r>
      <rPr>
        <sz val="11"/>
        <rFont val="Calibri"/>
      </rPr>
      <t>Ensure Botnet protection is enabled for untrusted interfaces</t>
    </r>
  </si>
  <si>
    <r>
      <rPr>
        <sz val="11"/>
        <color rgb="FF000000"/>
        <rFont val="Calibri"/>
      </rPr>
      <t>- Step 1: Run the following command to ensure that the DNS server is available.</t>
    </r>
    <r>
      <rPr>
        <sz val="11"/>
        <color rgb="FF000000"/>
        <rFont val="Calibri"/>
      </rPr>
      <t xml:space="preserve">
</t>
    </r>
    <r>
      <rPr>
        <sz val="11"/>
        <color rgb="FF006096"/>
        <rFont val="Roboto Condensed"/>
      </rPr>
      <t>hostname#sh run | i name-server</t>
    </r>
    <r>
      <rPr>
        <sz val="11"/>
        <color rgb="FF006096"/>
        <rFont val="Roboto Condensed"/>
      </rPr>
      <t xml:space="preserve">
</t>
    </r>
    <r>
      <rPr>
        <sz val="11"/>
        <color rgb="FF000000"/>
        <rFont val="Calibri"/>
      </rPr>
      <t xml:space="preserve">
</t>
    </r>
    <r>
      <rPr>
        <sz val="11"/>
        <color rgb="FF000000"/>
        <rFont val="Calibri"/>
      </rPr>
      <t>If there is no DNS server, configure the DNS server according to the related recommendation.</t>
    </r>
    <r>
      <rPr>
        <sz val="11"/>
        <color rgb="FF000000"/>
        <rFont val="Calibri"/>
      </rPr>
      <t xml:space="preserve">
</t>
    </r>
    <r>
      <rPr>
        <sz val="11"/>
        <color rgb="FF000000"/>
        <rFont val="Calibri"/>
      </rPr>
      <t>- Step 2: Run the following commands to enable the security appliance to download and use for inspection the lists of known malware websites</t>
    </r>
    <r>
      <rPr>
        <sz val="11"/>
        <color rgb="FF000000"/>
        <rFont val="Calibri"/>
      </rPr>
      <t xml:space="preserve">
</t>
    </r>
    <r>
      <rPr>
        <sz val="11"/>
        <color rgb="FF006096"/>
        <rFont val="Roboto Condensed"/>
      </rPr>
      <t>hostname(config)#dynamic-filter updater-client enable</t>
    </r>
    <r>
      <rPr>
        <sz val="11"/>
        <color rgb="FF006096"/>
        <rFont val="Roboto Condensed"/>
      </rPr>
      <t xml:space="preserve">
</t>
    </r>
    <r>
      <rPr>
        <sz val="11"/>
        <color rgb="FF006096"/>
        <rFont val="Roboto Condensed"/>
      </rPr>
      <t xml:space="preserve">hostname(config)#dynamic-filter use-database </t>
    </r>
    <r>
      <rPr>
        <sz val="11"/>
        <color rgb="FF006096"/>
        <rFont val="Roboto Condensed"/>
      </rPr>
      <t xml:space="preserve">
</t>
    </r>
    <r>
      <rPr>
        <sz val="11"/>
        <color rgb="FF000000"/>
        <rFont val="Calibri"/>
      </rPr>
      <t xml:space="preserve">
</t>
    </r>
    <r>
      <rPr>
        <sz val="11"/>
        <color rgb="FF000000"/>
        <rFont val="Calibri"/>
      </rPr>
      <t>- Step 3: Run the following command to create a class map for the security appliance to match the DNS traffic</t>
    </r>
    <r>
      <rPr>
        <sz val="11"/>
        <color rgb="FF000000"/>
        <rFont val="Calibri"/>
      </rPr>
      <t xml:space="preserve">
</t>
    </r>
    <r>
      <rPr>
        <sz val="11"/>
        <color rgb="FF006096"/>
        <rFont val="Roboto Condensed"/>
      </rPr>
      <t>hostname(config)#class-map &lt;dns_class_map_name&gt;</t>
    </r>
    <r>
      <rPr>
        <sz val="11"/>
        <color rgb="FF006096"/>
        <rFont val="Roboto Condensed"/>
      </rPr>
      <t xml:space="preserve">
</t>
    </r>
    <r>
      <rPr>
        <sz val="11"/>
        <color rgb="FF006096"/>
        <rFont val="Roboto Condensed"/>
      </rPr>
      <t xml:space="preserve">hostname(config-cmap)#match port udp eq domain </t>
    </r>
    <r>
      <rPr>
        <sz val="11"/>
        <color rgb="FF006096"/>
        <rFont val="Roboto Condensed"/>
      </rPr>
      <t xml:space="preserve">
</t>
    </r>
    <r>
      <rPr>
        <sz val="11"/>
        <color rgb="FF000000"/>
        <rFont val="Calibri"/>
      </rPr>
      <t xml:space="preserve">
</t>
    </r>
    <r>
      <rPr>
        <sz val="11"/>
        <color rgb="FF000000"/>
        <rFont val="Calibri"/>
      </rPr>
      <t>- Step 4: Run the following to create the policy-map in order to ask the appliance to inspect the matched DNS traffic and to compare the domain name in the DNS traffic with the list of known malware related domain names.</t>
    </r>
    <r>
      <rPr>
        <sz val="11"/>
        <color rgb="FF000000"/>
        <rFont val="Calibri"/>
      </rPr>
      <t xml:space="preserve">
</t>
    </r>
    <r>
      <rPr>
        <sz val="11"/>
        <color rgb="FF006096"/>
        <rFont val="Roboto Condensed"/>
      </rPr>
      <t>hostname(config)#policy-map &lt;dns_policy_map_name&gt;</t>
    </r>
    <r>
      <rPr>
        <sz val="11"/>
        <color rgb="FF006096"/>
        <rFont val="Roboto Condensed"/>
      </rPr>
      <t xml:space="preserve">
</t>
    </r>
    <r>
      <rPr>
        <sz val="11"/>
        <color rgb="FF006096"/>
        <rFont val="Roboto Condensed"/>
      </rPr>
      <t>hostname(config-pmap)# class &lt;dns_class_map_name&gt;</t>
    </r>
    <r>
      <rPr>
        <sz val="11"/>
        <color rgb="FF006096"/>
        <rFont val="Roboto Condensed"/>
      </rPr>
      <t xml:space="preserve">
</t>
    </r>
    <r>
      <rPr>
        <sz val="11"/>
        <color rgb="FF006096"/>
        <rFont val="Roboto Condensed"/>
      </rPr>
      <t>hostname(config-pmap-c)# inspect dns preset_dns_map dynamic-filter-snoop</t>
    </r>
    <r>
      <rPr>
        <sz val="11"/>
        <color rgb="FF006096"/>
        <rFont val="Roboto Condensed"/>
      </rPr>
      <t xml:space="preserve">
</t>
    </r>
    <r>
      <rPr>
        <sz val="11"/>
        <color rgb="FF000000"/>
        <rFont val="Calibri"/>
      </rPr>
      <t xml:space="preserve">
</t>
    </r>
    <r>
      <rPr>
        <sz val="11"/>
        <color rgb="FF000000"/>
        <rFont val="Calibri"/>
      </rPr>
      <t>- Step 5: Run the following for the inspection to be applied on the untrusted interface</t>
    </r>
    <r>
      <rPr>
        <sz val="11"/>
        <color rgb="FF000000"/>
        <rFont val="Calibri"/>
      </rPr>
      <t xml:space="preserve">
</t>
    </r>
    <r>
      <rPr>
        <sz val="11"/>
        <color rgb="FF006096"/>
        <rFont val="Roboto Condensed"/>
      </rPr>
      <t xml:space="preserve">hostname(config)# service-policy &lt;dns_policy_map_name&gt; interface &lt;untrusted_interface_name&gt; </t>
    </r>
    <r>
      <rPr>
        <sz val="11"/>
        <color rgb="FF006096"/>
        <rFont val="Roboto Condensed"/>
      </rPr>
      <t xml:space="preserve">
</t>
    </r>
    <r>
      <rPr>
        <sz val="11"/>
        <color rgb="FF000000"/>
        <rFont val="Calibri"/>
      </rPr>
      <t xml:space="preserve">
</t>
    </r>
    <r>
      <rPr>
        <sz val="11"/>
        <color rgb="FF000000"/>
        <rFont val="Calibri"/>
      </rPr>
      <t>- Step 6: Run the following to monitor the Botnet traffic crossing the untrusted interface</t>
    </r>
    <r>
      <rPr>
        <sz val="11"/>
        <color rgb="FF000000"/>
        <rFont val="Calibri"/>
      </rPr>
      <t xml:space="preserve">
</t>
    </r>
    <r>
      <rPr>
        <sz val="11"/>
        <color rgb="FF006096"/>
        <rFont val="Roboto Condensed"/>
      </rPr>
      <t xml:space="preserve">hostname(config)# dynamic-filter enable interface &lt;untrusted_interface_name&gt; </t>
    </r>
    <r>
      <rPr>
        <sz val="11"/>
        <color rgb="FF006096"/>
        <rFont val="Roboto Condensed"/>
      </rPr>
      <t xml:space="preserve">
</t>
    </r>
    <r>
      <rPr>
        <sz val="11"/>
        <color rgb="FF000000"/>
        <rFont val="Calibri"/>
      </rPr>
      <t xml:space="preserve">
</t>
    </r>
    <r>
      <rPr>
        <sz val="11"/>
        <color rgb="FF000000"/>
        <rFont val="Calibri"/>
      </rPr>
      <t>- Step 7: Run the following to drop any identified Botnet traffic on the untrusted interface</t>
    </r>
    <r>
      <rPr>
        <sz val="11"/>
        <color rgb="FF000000"/>
        <rFont val="Calibri"/>
      </rPr>
      <t xml:space="preserve">
</t>
    </r>
    <r>
      <rPr>
        <sz val="11"/>
        <color rgb="FF006096"/>
        <rFont val="Roboto Condensed"/>
      </rPr>
      <t>hostname(config)# dynamic-filter drop blacklist interface &lt;untrusted_interface_name&gt;</t>
    </r>
    <r>
      <rPr>
        <sz val="11"/>
        <color rgb="FF006096"/>
        <rFont val="Roboto Condensed"/>
      </rPr>
      <t xml:space="preserve">
</t>
    </r>
  </si>
  <si>
    <r>
      <rPr>
        <sz val="11"/>
        <color rgb="FF000000"/>
        <rFont val="Calibri"/>
      </rPr>
      <t>Filters Botnet traffic on the untrusted interface</t>
    </r>
  </si>
  <si>
    <r>
      <rPr>
        <sz val="11"/>
        <color rgb="FF000000"/>
        <rFont val="Calibri"/>
      </rPr>
      <t>- Step 1: Run the following command to check whether botnet traffic filter is enabled</t>
    </r>
    <r>
      <rPr>
        <sz val="11"/>
        <color rgb="FF000000"/>
        <rFont val="Calibri"/>
      </rPr>
      <t xml:space="preserve">
</t>
    </r>
    <r>
      <rPr>
        <sz val="11"/>
        <color rgb="FF006096"/>
        <rFont val="Roboto Condensed"/>
      </rPr>
      <t>hostname#sh run dynamic-filter | in enable</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Corp-FW#sh run dynamic-filter | in enable</t>
    </r>
    <r>
      <rPr>
        <sz val="11"/>
        <color rgb="FF006096"/>
        <rFont val="Roboto Condensed"/>
      </rPr>
      <t xml:space="preserve">
</t>
    </r>
    <r>
      <rPr>
        <sz val="11"/>
        <color rgb="FF006096"/>
        <rFont val="Roboto Condensed"/>
      </rPr>
      <t>dynamic-filter enable interface outside</t>
    </r>
    <r>
      <rPr>
        <sz val="11"/>
        <color rgb="FF006096"/>
        <rFont val="Roboto Condensed"/>
      </rPr>
      <t xml:space="preserve">
</t>
    </r>
    <r>
      <rPr>
        <sz val="11"/>
        <color rgb="FF000000"/>
        <rFont val="Calibri"/>
      </rPr>
      <t xml:space="preserve">
</t>
    </r>
    <r>
      <rPr>
        <sz val="11"/>
        <color rgb="FF000000"/>
        <rFont val="Calibri"/>
      </rPr>
      <t>Here the Botnet traffic filter is enabled on the outside interface</t>
    </r>
    <r>
      <rPr>
        <sz val="11"/>
        <color rgb="FF000000"/>
        <rFont val="Calibri"/>
      </rPr>
      <t xml:space="preserve">
</t>
    </r>
    <r>
      <rPr>
        <sz val="11"/>
        <color rgb="FF000000"/>
        <rFont val="Calibri"/>
      </rPr>
      <t>- Step 2: If there is an output displayed, go to step 3. If there is no output displayed, the system is not compliant. It is a finding.</t>
    </r>
    <r>
      <rPr>
        <sz val="11"/>
        <color rgb="FF000000"/>
        <rFont val="Calibri"/>
      </rPr>
      <t xml:space="preserve">
</t>
    </r>
    <r>
      <rPr>
        <sz val="11"/>
        <color rgb="FF000000"/>
        <rFont val="Calibri"/>
      </rPr>
      <t>- Step 3: Run the following command to check whether the botnet malware traffic is dropped.</t>
    </r>
    <r>
      <rPr>
        <sz val="11"/>
        <color rgb="FF000000"/>
        <rFont val="Calibri"/>
      </rPr>
      <t xml:space="preserve">
</t>
    </r>
    <r>
      <rPr>
        <sz val="11"/>
        <color rgb="FF006096"/>
        <rFont val="Roboto Condensed"/>
      </rPr>
      <t>hostname#sh run dynamic-filter | in drop</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Corp-FW#sh run dynamic-filter | in drop</t>
    </r>
    <r>
      <rPr>
        <sz val="11"/>
        <color rgb="FF006096"/>
        <rFont val="Roboto Condensed"/>
      </rPr>
      <t xml:space="preserve">
</t>
    </r>
    <r>
      <rPr>
        <sz val="11"/>
        <color rgb="FF006096"/>
        <rFont val="Roboto Condensed"/>
      </rPr>
      <t>dynamic-filter drop blacklist interface outside</t>
    </r>
    <r>
      <rPr>
        <sz val="11"/>
        <color rgb="FF006096"/>
        <rFont val="Roboto Condensed"/>
      </rPr>
      <t xml:space="preserve">
</t>
    </r>
    <r>
      <rPr>
        <sz val="11"/>
        <color rgb="FF000000"/>
        <rFont val="Calibri"/>
      </rPr>
      <t xml:space="preserve">
</t>
    </r>
    <r>
      <rPr>
        <sz val="11"/>
        <color rgb="FF000000"/>
        <rFont val="Calibri"/>
      </rPr>
      <t>Here the Botnet traffic on the outside interface is dropped</t>
    </r>
    <r>
      <rPr>
        <sz val="11"/>
        <color rgb="FF000000"/>
        <rFont val="Calibri"/>
      </rPr>
      <t xml:space="preserve">
</t>
    </r>
    <r>
      <rPr>
        <sz val="11"/>
        <color rgb="FF000000"/>
        <rFont val="Calibri"/>
      </rPr>
      <t>- Step 4: If there is an output displayed, the system is compliant. If there is no output displayed, the system is not compliant. It is a finding.</t>
    </r>
  </si>
  <si>
    <t>3.10</t>
  </si>
  <si>
    <r>
      <rPr>
        <sz val="11"/>
        <rFont val="Calibri"/>
      </rPr>
      <t>Ensure ActiveX filtering is enabled</t>
    </r>
  </si>
  <si>
    <r>
      <rPr>
        <sz val="11"/>
        <color rgb="FF000000"/>
        <rFont val="Calibri"/>
      </rPr>
      <t>- Step 1: Acquire the TCP port &lt;port&gt; used for the HTTP traffic containing ActiveX objects, the IP address &lt;internal_users_ip&gt; and mask &lt;internal_users_mask&gt; of internal users generating the HTTP traffic, and the IP address &lt;external_servers_ip&gt; and mask &lt;external_servers_mask&gt; of the external servers to which the internal users connect and that are source of ActiveX objects.</t>
    </r>
    <r>
      <rPr>
        <sz val="11"/>
        <color rgb="FF000000"/>
        <rFont val="Calibri"/>
      </rPr>
      <t xml:space="preserve">
</t>
    </r>
    <r>
      <rPr>
        <sz val="11"/>
        <color rgb="FF000000"/>
        <rFont val="Calibri"/>
      </rPr>
      <t>- Step 2: Run the following command to filter ActiveX applets.</t>
    </r>
    <r>
      <rPr>
        <sz val="11"/>
        <color rgb="FF000000"/>
        <rFont val="Calibri"/>
      </rPr>
      <t xml:space="preserve">
</t>
    </r>
    <r>
      <rPr>
        <sz val="11"/>
        <color rgb="FF006096"/>
        <rFont val="Roboto Condensed"/>
      </rPr>
      <t>hostname(config)# filter activex &lt;port&gt; &lt;internal_users_ip&gt; &lt;internal_users_mask&gt; &lt;external_servers_ip&gt; &lt;external_servers_mask&gt;</t>
    </r>
    <r>
      <rPr>
        <sz val="11"/>
        <color rgb="FF006096"/>
        <rFont val="Roboto Condensed"/>
      </rPr>
      <t xml:space="preserve">
</t>
    </r>
  </si>
  <si>
    <r>
      <rPr>
        <sz val="11"/>
        <color rgb="FF000000"/>
        <rFont val="Calibri"/>
      </rPr>
      <t>Removes ActiveX controls from the HTTP reply traffic received on the security appliance.</t>
    </r>
  </si>
  <si>
    <r>
      <rPr>
        <sz val="11"/>
        <color rgb="FF000000"/>
        <rFont val="Calibri"/>
      </rPr>
      <t>- Step 1: Run the following command to check whether ActiveX filtering is enabled.</t>
    </r>
    <r>
      <rPr>
        <sz val="11"/>
        <color rgb="FF000000"/>
        <rFont val="Calibri"/>
      </rPr>
      <t xml:space="preserve">
</t>
    </r>
    <r>
      <rPr>
        <sz val="11"/>
        <color rgb="FF006096"/>
        <rFont val="Roboto Condensed"/>
      </rPr>
      <t xml:space="preserve">hostname#sh run filter | i activex </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Corp-FW#sh run filter | i activex</t>
    </r>
    <r>
      <rPr>
        <sz val="11"/>
        <color rgb="FF006096"/>
        <rFont val="Roboto Condensed"/>
      </rPr>
      <t xml:space="preserve">
</t>
    </r>
    <r>
      <rPr>
        <sz val="11"/>
        <color rgb="FF006096"/>
        <rFont val="Roboto Condensed"/>
      </rPr>
      <t xml:space="preserve">filter activex 80 0.0.0.0 0.0.0.0 0.0.0.0 0.0.0.0   </t>
    </r>
    <r>
      <rPr>
        <sz val="11"/>
        <color rgb="FF006096"/>
        <rFont val="Roboto Condensed"/>
      </rPr>
      <t xml:space="preserve">
</t>
    </r>
    <r>
      <rPr>
        <sz val="11"/>
        <color rgb="FF000000"/>
        <rFont val="Calibri"/>
      </rPr>
      <t xml:space="preserve">
</t>
    </r>
    <r>
      <rPr>
        <sz val="11"/>
        <color rgb="FF000000"/>
        <rFont val="Calibri"/>
      </rPr>
      <t>- Step 2: If an output is displayed, the system is compliant. If not it is a finding.</t>
    </r>
  </si>
  <si>
    <r>
      <rPr>
        <sz val="11"/>
        <color rgb="FF000000"/>
        <rFont val="Calibri"/>
      </rPr>
      <t>ActiveX control filtering is disabled by default.</t>
    </r>
  </si>
  <si>
    <t>3.11</t>
  </si>
  <si>
    <r>
      <rPr>
        <sz val="11"/>
        <rFont val="Calibri"/>
      </rPr>
      <t>Ensure Java applet filtering is enabled</t>
    </r>
  </si>
  <si>
    <r>
      <rPr>
        <sz val="11"/>
        <color rgb="FF000000"/>
        <rFont val="Calibri"/>
      </rPr>
      <t>- Step 1: Acquire the TCP port &lt;port&gt; used for the HTTP traffic containing Java objects, the IP address &lt;internal_users_ip&gt; and mask &lt;internal_users_mask&gt; of internal users generating the HTTP traffic, and the IP address &lt;external_servers_ip&gt; and mask &lt;external_servers_mask&gt; of the external servers to which the internal users connect and that are source of Java objects.</t>
    </r>
    <r>
      <rPr>
        <sz val="11"/>
        <color rgb="FF000000"/>
        <rFont val="Calibri"/>
      </rPr>
      <t xml:space="preserve">
</t>
    </r>
    <r>
      <rPr>
        <sz val="11"/>
        <color rgb="FF000000"/>
        <rFont val="Calibri"/>
      </rPr>
      <t>- Step 2: Run the following command to filter Java applets.</t>
    </r>
    <r>
      <rPr>
        <sz val="11"/>
        <color rgb="FF000000"/>
        <rFont val="Calibri"/>
      </rPr>
      <t xml:space="preserve">
</t>
    </r>
    <r>
      <rPr>
        <sz val="11"/>
        <color rgb="FF006096"/>
        <rFont val="Roboto Condensed"/>
      </rPr>
      <t>hostname(config)# filter java &lt;port&gt; &lt;internal_users_ip&gt; &lt;internal_users_mask&gt; &lt;external_servers_ip&gt; &lt;external_servers_mask&gt;</t>
    </r>
    <r>
      <rPr>
        <sz val="11"/>
        <color rgb="FF006096"/>
        <rFont val="Roboto Condensed"/>
      </rPr>
      <t xml:space="preserve">
</t>
    </r>
  </si>
  <si>
    <r>
      <rPr>
        <sz val="11"/>
        <color rgb="FF000000"/>
        <rFont val="Calibri"/>
      </rPr>
      <t>Removes Java applets from the HTTP reply traffic crossing the security appliance.</t>
    </r>
  </si>
  <si>
    <r>
      <rPr>
        <sz val="11"/>
        <color rgb="FF000000"/>
        <rFont val="Calibri"/>
      </rPr>
      <t>- Step 1: Run the following command to check whether Java filtering is enabled.</t>
    </r>
    <r>
      <rPr>
        <sz val="11"/>
        <color rgb="FF000000"/>
        <rFont val="Calibri"/>
      </rPr>
      <t xml:space="preserve">
</t>
    </r>
    <r>
      <rPr>
        <sz val="11"/>
        <color rgb="FF006096"/>
        <rFont val="Roboto Condensed"/>
      </rPr>
      <t>&lt;strong&gt;hostname#sh run filter | i java&lt;/strong&gt;</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Corp-FW#sh run filter | i java</t>
    </r>
    <r>
      <rPr>
        <sz val="11"/>
        <color rgb="FF006096"/>
        <rFont val="Roboto Condensed"/>
      </rPr>
      <t xml:space="preserve">
</t>
    </r>
    <r>
      <rPr>
        <sz val="11"/>
        <color rgb="FF006096"/>
        <rFont val="Roboto Condensed"/>
      </rPr>
      <t xml:space="preserve">filter java 80 0.0.0.0 0.0.0.0 0.0.0.0 0.0.0.0   </t>
    </r>
    <r>
      <rPr>
        <sz val="11"/>
        <color rgb="FF006096"/>
        <rFont val="Roboto Condensed"/>
      </rPr>
      <t xml:space="preserve">
</t>
    </r>
    <r>
      <rPr>
        <sz val="11"/>
        <color rgb="FF000000"/>
        <rFont val="Calibri"/>
      </rPr>
      <t xml:space="preserve">
</t>
    </r>
    <r>
      <rPr>
        <sz val="11"/>
        <color rgb="FF000000"/>
        <rFont val="Calibri"/>
      </rPr>
      <t>- Step 2: If an output is displayed, the system is compliant. If not it is a finding.</t>
    </r>
  </si>
  <si>
    <r>
      <rPr>
        <sz val="11"/>
        <color rgb="FF000000"/>
        <rFont val="Calibri"/>
      </rPr>
      <t>Java applet filtering is disabled by default.</t>
    </r>
  </si>
  <si>
    <t>3.12</t>
  </si>
  <si>
    <r>
      <rPr>
        <sz val="11"/>
        <rFont val="Calibri"/>
      </rPr>
      <t>Ensure explicit deny in access lists is configured correctly</t>
    </r>
  </si>
  <si>
    <r>
      <rPr>
        <sz val="11"/>
        <color rgb="FF000000"/>
        <rFont val="Calibri"/>
      </rPr>
      <t>- Step 1: Acquire the name &lt;access-list_name&gt; of the access-list that is not compliant from the audit procedure</t>
    </r>
    <r>
      <rPr>
        <sz val="11"/>
        <color rgb="FF000000"/>
        <rFont val="Calibri"/>
      </rPr>
      <t xml:space="preserve">
</t>
    </r>
    <r>
      <rPr>
        <sz val="11"/>
        <color rgb="FF000000"/>
        <rFont val="Calibri"/>
      </rPr>
      <t>- Step 2: Run the following to configure the explicit deny.</t>
    </r>
    <r>
      <rPr>
        <sz val="11"/>
        <color rgb="FF000000"/>
        <rFont val="Calibri"/>
      </rPr>
      <t xml:space="preserve">
</t>
    </r>
    <r>
      <rPr>
        <sz val="11"/>
        <color rgb="FF006096"/>
        <rFont val="Roboto Condensed"/>
      </rPr>
      <t xml:space="preserve">hostname(config)#&lt;access-list_name&gt; extended deny ip any any log </t>
    </r>
    <r>
      <rPr>
        <sz val="11"/>
        <color rgb="FF006096"/>
        <rFont val="Roboto Condensed"/>
      </rPr>
      <t xml:space="preserve">
</t>
    </r>
    <r>
      <rPr>
        <sz val="11"/>
        <color rgb="FF000000"/>
        <rFont val="Calibri"/>
      </rPr>
      <t xml:space="preserve">
</t>
    </r>
    <r>
      <rPr>
        <sz val="11"/>
        <color rgb="FF000000"/>
        <rFont val="Calibri"/>
      </rPr>
      <t>The statement will be placed at the end of the access-list</t>
    </r>
  </si>
  <si>
    <r>
      <rPr>
        <sz val="11"/>
        <color rgb="FF000000"/>
        <rFont val="Calibri"/>
      </rPr>
      <t>Ensures that each access-list has an explicit deny statement</t>
    </r>
  </si>
  <si>
    <r>
      <rPr>
        <sz val="11"/>
        <color rgb="FF000000"/>
        <rFont val="Calibri"/>
      </rPr>
      <t>- Step 1: Run the following command to determine the access-list that are applied to interfaces</t>
    </r>
    <r>
      <rPr>
        <sz val="11"/>
        <color rgb="FF000000"/>
        <rFont val="Calibri"/>
      </rPr>
      <t xml:space="preserve">
</t>
    </r>
    <r>
      <rPr>
        <sz val="11"/>
        <color rgb="FF006096"/>
        <rFont val="Roboto Condensed"/>
      </rPr>
      <t>hostname# sh run access-group</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Asa-fw#sh run access-group</t>
    </r>
    <r>
      <rPr>
        <sz val="11"/>
        <color rgb="FF006096"/>
        <rFont val="Roboto Condensed"/>
      </rPr>
      <t xml:space="preserve">
</t>
    </r>
    <r>
      <rPr>
        <sz val="11"/>
        <color rgb="FF006096"/>
        <rFont val="Roboto Condensed"/>
      </rPr>
      <t>access-group inside_acl in interface Inside</t>
    </r>
    <r>
      <rPr>
        <sz val="11"/>
        <color rgb="FF006096"/>
        <rFont val="Roboto Condensed"/>
      </rPr>
      <t xml:space="preserve">
</t>
    </r>
    <r>
      <rPr>
        <sz val="11"/>
        <color rgb="FF006096"/>
        <rFont val="Roboto Condensed"/>
      </rPr>
      <t>access-group web_acl in interface Web</t>
    </r>
    <r>
      <rPr>
        <sz val="11"/>
        <color rgb="FF006096"/>
        <rFont val="Roboto Condensed"/>
      </rPr>
      <t xml:space="preserve">
</t>
    </r>
    <r>
      <rPr>
        <sz val="11"/>
        <color rgb="FF006096"/>
        <rFont val="Roboto Condensed"/>
      </rPr>
      <t>access-group dmz1_acl in interface Dmz1</t>
    </r>
    <r>
      <rPr>
        <sz val="11"/>
        <color rgb="FF006096"/>
        <rFont val="Roboto Condensed"/>
      </rPr>
      <t xml:space="preserve">
</t>
    </r>
    <r>
      <rPr>
        <sz val="11"/>
        <color rgb="FF006096"/>
        <rFont val="Roboto Condensed"/>
      </rPr>
      <t>access-group outside_acl in interface Outside</t>
    </r>
    <r>
      <rPr>
        <sz val="11"/>
        <color rgb="FF006096"/>
        <rFont val="Roboto Condensed"/>
      </rPr>
      <t xml:space="preserve">
</t>
    </r>
    <r>
      <rPr>
        <sz val="11"/>
        <color rgb="FF006096"/>
        <rFont val="Roboto Condensed"/>
      </rPr>
      <t xml:space="preserve">access-group finance_acl in interface Finance </t>
    </r>
    <r>
      <rPr>
        <sz val="11"/>
        <color rgb="FF006096"/>
        <rFont val="Roboto Condensed"/>
      </rPr>
      <t xml:space="preserve">
</t>
    </r>
    <r>
      <rPr>
        <sz val="11"/>
        <color rgb="FF000000"/>
        <rFont val="Calibri"/>
      </rPr>
      <t xml:space="preserve">
</t>
    </r>
    <r>
      <rPr>
        <sz val="11"/>
        <color rgb="FF000000"/>
        <rFont val="Calibri"/>
      </rPr>
      <t>- Step 2: Run the following to check if explicit deny is configured</t>
    </r>
    <r>
      <rPr>
        <sz val="11"/>
        <color rgb="FF000000"/>
        <rFont val="Calibri"/>
      </rPr>
      <t xml:space="preserve">
</t>
    </r>
    <r>
      <rPr>
        <sz val="11"/>
        <color rgb="FF006096"/>
        <rFont val="Roboto Condensed"/>
      </rPr>
      <t xml:space="preserve">hostname#sh run access-list | in deny.ip.any.any </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Asa-fw#sh run access-list | in deny.ip.any.any</t>
    </r>
    <r>
      <rPr>
        <sz val="11"/>
        <color rgb="FF006096"/>
        <rFont val="Roboto Condensed"/>
      </rPr>
      <t xml:space="preserve">
</t>
    </r>
    <r>
      <rPr>
        <sz val="11"/>
        <color rgb="FF006096"/>
        <rFont val="Roboto Condensed"/>
      </rPr>
      <t xml:space="preserve">access-list outside_acl extended deny ip any any log </t>
    </r>
    <r>
      <rPr>
        <sz val="11"/>
        <color rgb="FF006096"/>
        <rFont val="Roboto Condensed"/>
      </rPr>
      <t xml:space="preserve">
</t>
    </r>
    <r>
      <rPr>
        <sz val="11"/>
        <color rgb="FF006096"/>
        <rFont val="Roboto Condensed"/>
      </rPr>
      <t xml:space="preserve">access-list web_acl extended deny ip any any log </t>
    </r>
    <r>
      <rPr>
        <sz val="11"/>
        <color rgb="FF006096"/>
        <rFont val="Roboto Condensed"/>
      </rPr>
      <t xml:space="preserve">
</t>
    </r>
    <r>
      <rPr>
        <sz val="11"/>
        <color rgb="FF006096"/>
        <rFont val="Roboto Condensed"/>
      </rPr>
      <t xml:space="preserve">access-list finance_acl extended deny ip any any log </t>
    </r>
    <r>
      <rPr>
        <sz val="11"/>
        <color rgb="FF006096"/>
        <rFont val="Roboto Condensed"/>
      </rPr>
      <t xml:space="preserve">
</t>
    </r>
    <r>
      <rPr>
        <sz val="11"/>
        <color rgb="FF000000"/>
        <rFont val="Calibri"/>
      </rPr>
      <t xml:space="preserve">
</t>
    </r>
    <r>
      <rPr>
        <sz val="11"/>
        <color rgb="FF000000"/>
        <rFont val="Calibri"/>
      </rPr>
      <t>- Step 3: If all the access-lists listed in step 1 are present in step 2, the system is compliant. If not it is a finding.</t>
    </r>
  </si>
  <si>
    <r>
      <rPr>
        <sz val="11"/>
        <color rgb="FF000000"/>
        <rFont val="Calibri"/>
      </rPr>
      <t>Disabled by default.</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</si>
  <si>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</si>
  <si>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</si>
  <si>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</si>
  <si>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</si>
  <si>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</si>
  <si>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</si>
  <si>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</si>
  <si>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</si>
  <si>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</si>
  <si>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</si>
  <si>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</si>
  <si>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</si>
  <si>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</si>
  <si>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</si>
  <si>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</si>
  <si>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</si>
  <si>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</si>
  <si>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</si>
  <si>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</si>
  <si>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</si>
  <si>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</si>
  <si>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</si>
  <si>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</si>
  <si>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</si>
  <si>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</si>
  <si>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</si>
  <si>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</si>
  <si>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</si>
  <si>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</si>
  <si>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Cisco Firewall Benchmark (Cisco ASA 9.x)</t>
  </si>
  <si>
    <t>Developed By:</t>
  </si>
  <si>
    <t>Center for Internet Security (CIS)</t>
  </si>
  <si>
    <t>Release Information:</t>
  </si>
  <si>
    <r>
      <rPr>
        <b/>
        <sz val="11"/>
        <color rgb="FF000000"/>
        <rFont val="Calibri"/>
      </rPr>
      <t>Version:</t>
    </r>
    <r>
      <rPr>
        <sz val="11"/>
        <color rgb="FF000000"/>
        <rFont val="Calibri"/>
      </rPr>
      <t xml:space="preserve"> v4.1.0     </t>
    </r>
    <r>
      <rPr>
        <b/>
        <sz val="11"/>
        <color rgb="FF000000"/>
        <rFont val="Calibri"/>
      </rPr>
      <t>Date:</t>
    </r>
    <r>
      <rPr>
        <sz val="11"/>
        <color rgb="FF000000"/>
        <rFont val="Calibri"/>
      </rPr>
      <t xml:space="preserve"> 13 November 2023     </t>
    </r>
    <r>
      <rPr>
        <b/>
        <sz val="11"/>
        <color rgb="FF000000"/>
        <rFont val="Calibri"/>
      </rPr>
      <t>Recommendation Count:</t>
    </r>
    <r>
      <rPr>
        <sz val="11"/>
        <color rgb="FF000000"/>
        <rFont val="Calibri"/>
      </rPr>
      <t xml:space="preserve"> 82</t>
    </r>
  </si>
  <si>
    <t>Development Url:</t>
  </si>
  <si>
    <t>https://workbench.cisecurity.org/benchmarks/596</t>
  </si>
  <si>
    <t>Download Url:</t>
  </si>
  <si>
    <t>https://downloads.cisecurity.org/#/</t>
  </si>
  <si>
    <t>Guide Overview:</t>
  </si>
  <si>
    <r>
      <rPr>
        <sz val="11"/>
        <color rgb="FF000000"/>
        <rFont val="Calibri"/>
      </rPr>
      <t>This benchmark, Security Configuration Benchmark for Cisco Firewall Appliances, provides prescriptive guidance for establishing a secure configuration posture for Cisco Firewall Appliances versions 8.0 – 9.5. This guide was tested against Cisco ASA 8.0(5) and 9.5(2).</t>
    </r>
  </si>
  <si>
    <t>Intended Audience:</t>
  </si>
  <si>
    <r>
      <rPr>
        <sz val="11"/>
        <color rgb="FF000000"/>
        <rFont val="Calibri"/>
      </rPr>
      <t>This benchmark is intended for system and application administrators, security specialists, auditors, help desk, and platform deployment personnel who plan to develop, deploy, assess, or secure solutions that incorporate a Cisco Firewall Appliance.</t>
    </r>
  </si>
  <si>
    <t>Profiles:</t>
  </si>
  <si>
    <r>
      <rPr>
        <b/>
        <sz val="11"/>
        <color rgb="FF240458"/>
        <rFont val="Calibri"/>
      </rPr>
      <t>Level 1 - Cisco ASA 9.x</t>
    </r>
  </si>
  <si>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</si>
  <si>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</si>
  <si>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</si>
  <si>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</si>
  <si>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</si>
  <si>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</si>
  <si>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</si>
  <si>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</si>
  <si>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</si>
  <si>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</si>
  <si>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</si>
  <si>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</si>
  <si>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</si>
  <si>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</si>
  <si>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</si>
  <si>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</si>
  <si>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</si>
  <si>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</si>
  <si>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CIS Cisco Firewall Benchmark (Cisco ASA 9.x) v4.1.0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</si>
  <si>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</si>
  <si>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</si>
  <si>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</si>
  <si>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</si>
  <si>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</si>
  <si>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</si>
  <si>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</si>
  <si>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</si>
  <si>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</si>
  <si>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</si>
  <si>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</si>
  <si>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</si>
  <si>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</si>
  <si>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</si>
  <si>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</si>
  <si>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</si>
  <si>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</si>
  <si>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</si>
  <si>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</si>
  <si>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</si>
  <si>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</si>
  <si>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</si>
  <si>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</si>
  <si>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</si>
  <si>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</si>
  <si>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</si>
  <si>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</si>
  <si>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</si>
  <si>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</si>
  <si>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</si>
  <si>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</si>
  <si>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</si>
  <si>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</si>
  <si>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</si>
  <si>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</si>
  <si>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</si>
  <si>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</si>
  <si>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</si>
  <si>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</si>
  <si>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</si>
  <si>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</si>
  <si>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</si>
  <si>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</si>
  <si>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</si>
  <si>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</si>
  <si>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</si>
  <si>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</si>
  <si>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(C80)</t>
  </si>
  <si>
    <t>% Must</t>
  </si>
  <si>
    <t>Should Count (C81)</t>
  </si>
  <si>
    <t>% Should</t>
  </si>
  <si>
    <t>Could Count (C82)</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</si>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</sst>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sz val="11"/>
      <color rgb="FF006096"/>
      <name val="Roboto Condensed"/>
    </font>
    <font>
      <i/>
      <sz val="11"/>
      <color rgb="FF000000"/>
      <name val="Calibri"/>
    </font>
    <font>
      <b/>
      <sz val="10"/>
      <color rgb="FF003B5C"/>
      <name val="Calibri"/>
    </font>
    <font>
      <i/>
      <sz val="10"/>
      <color rgb="FF003B5C"/>
      <name val="Calibri"/>
    </font>
    <font>
      <i/>
      <sz val="11"/>
      <color rgb="FF0000FF"/>
      <name val="Calibri"/>
    </font>
    <font>
      <b/>
      <sz val="11"/>
      <color rgb="FFFF0000"/>
      <name val="Calibri"/>
    </font>
    <font>
      <b/>
      <i/>
      <sz val="11"/>
      <color rgb="FF000000"/>
      <name val="Calibri"/>
    </font>
    <font>
      <b/>
      <sz val="11"/>
      <color rgb="FF240458"/>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9"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0" fillId="4" borderId="11" xfId="0" applyNumberFormat="1" applyFont="1" applyFill="1" applyBorder="1" applyAlignment="1" applyProtection="1">
      <alignment horizontal="left"/>
    </xf>
    <xf numFmtId="0" fontId="10" fillId="4" borderId="11" xfId="0" applyNumberFormat="1" applyFont="1" applyFill="1" applyBorder="1" applyAlignment="1" applyProtection="1">
      <alignment horizontal="center"/>
    </xf>
    <xf numFmtId="164" fontId="10" fillId="4" borderId="11" xfId="0" applyNumberFormat="1" applyFont="1" applyFill="1" applyBorder="1" applyAlignment="1" applyProtection="1">
      <alignment horizontal="center"/>
    </xf>
    <xf numFmtId="0" fontId="11" fillId="3" borderId="0" xfId="0" applyNumberFormat="1" applyFont="1" applyFill="1" applyProtection="1"/>
    <xf numFmtId="0" fontId="9"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3" fillId="3" borderId="0" xfId="0" applyNumberFormat="1" applyFont="1" applyFill="1" applyProtection="1"/>
    <xf numFmtId="0" fontId="14" fillId="3" borderId="13" xfId="0" applyNumberFormat="1" applyFont="1" applyFill="1" applyBorder="1" applyAlignment="1" applyProtection="1">
      <alignment horizontal="right" vertical="center"/>
    </xf>
    <xf numFmtId="0" fontId="15"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9" fillId="2" borderId="11" xfId="0" applyNumberFormat="1" applyFont="1" applyFill="1" applyBorder="1" applyAlignment="1" applyProtection="1">
      <alignment horizontal="center" vertical="center" wrapText="1"/>
    </xf>
    <xf numFmtId="0" fontId="16"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9"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18" fillId="14" borderId="11" xfId="0" applyNumberFormat="1" applyFont="1" applyFill="1" applyBorder="1" applyAlignment="1" applyProtection="1">
      <alignment horizontal="center" vertical="center" wrapText="1"/>
    </xf>
    <xf numFmtId="0" fontId="18" fillId="15" borderId="11" xfId="0" applyNumberFormat="1" applyFont="1" applyFill="1" applyBorder="1" applyAlignment="1" applyProtection="1">
      <alignment horizontal="center" vertical="center" wrapText="1"/>
    </xf>
    <xf numFmtId="0" fontId="18" fillId="16" borderId="11" xfId="0" applyNumberFormat="1" applyFont="1" applyFill="1" applyBorder="1" applyAlignment="1" applyProtection="1">
      <alignment horizontal="center" vertical="center" wrapText="1"/>
    </xf>
    <xf numFmtId="0" fontId="18" fillId="17" borderId="11" xfId="0" applyNumberFormat="1" applyFont="1" applyFill="1" applyBorder="1" applyAlignment="1" applyProtection="1">
      <alignment horizontal="center" vertical="center" wrapText="1"/>
    </xf>
    <xf numFmtId="0" fontId="18" fillId="18" borderId="11" xfId="0" applyNumberFormat="1" applyFont="1" applyFill="1" applyBorder="1" applyAlignment="1" applyProtection="1">
      <alignment horizontal="center" vertical="center" wrapText="1"/>
    </xf>
    <xf numFmtId="0" fontId="18" fillId="19" borderId="11" xfId="0" applyNumberFormat="1" applyFont="1" applyFill="1" applyBorder="1" applyAlignment="1" applyProtection="1">
      <alignment horizontal="center" vertical="center" wrapText="1"/>
    </xf>
    <xf numFmtId="0" fontId="19"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0"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9"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9"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2" fillId="3" borderId="0" xfId="0" applyNumberFormat="1" applyFont="1" applyFill="1" applyAlignment="1" applyProtection="1">
      <alignment vertical="top" wrapText="1"/>
    </xf>
    <xf numFmtId="3" fontId="17"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7"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9"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3">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3438-4BA7-800B-AC130280B583}"/>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3438-4BA7-800B-AC130280B583}"/>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82</c:v>
                </c:pt>
              </c:numCache>
            </c:numRef>
          </c:val>
          <c:extLst>
            <c:ext xmlns:c16="http://schemas.microsoft.com/office/drawing/2014/chart" uri="{C3380CC4-5D6E-409C-BE32-E72D297353CC}">
              <c16:uniqueId val="{00000002-3438-4BA7-800B-AC130280B583}"/>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Dashboard!$B$29:$B$29</c:f>
              <c:strCache>
                <c:ptCount val="1"/>
                <c:pt idx="0">
                  <c:v>Level 1</c:v>
                </c:pt>
              </c:strCache>
            </c:strRef>
          </c:cat>
          <c:val>
            <c:numRef>
              <c:f>Dashboard!$C$29:$C$29</c:f>
              <c:numCache>
                <c:formatCode>General</c:formatCode>
                <c:ptCount val="1"/>
                <c:pt idx="0">
                  <c:v>0</c:v>
                </c:pt>
              </c:numCache>
            </c:numRef>
          </c:val>
          <c:extLst>
            <c:ext xmlns:c16="http://schemas.microsoft.com/office/drawing/2014/chart" uri="{C3380CC4-5D6E-409C-BE32-E72D297353CC}">
              <c16:uniqueId val="{00000000-E48E-4A3B-A729-58AF221C4AF6}"/>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Dashboard!$B$29:$B$29</c:f>
              <c:strCache>
                <c:ptCount val="1"/>
                <c:pt idx="0">
                  <c:v>Level 1</c:v>
                </c:pt>
              </c:strCache>
            </c:strRef>
          </c:cat>
          <c:val>
            <c:numRef>
              <c:f>Dashboard!$D$29:$D$29</c:f>
              <c:numCache>
                <c:formatCode>General</c:formatCode>
                <c:ptCount val="1"/>
                <c:pt idx="0">
                  <c:v>0</c:v>
                </c:pt>
              </c:numCache>
            </c:numRef>
          </c:val>
          <c:extLst>
            <c:ext xmlns:c16="http://schemas.microsoft.com/office/drawing/2014/chart" uri="{C3380CC4-5D6E-409C-BE32-E72D297353CC}">
              <c16:uniqueId val="{00000001-E48E-4A3B-A729-58AF221C4AF6}"/>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Dashboard!$B$29:$B$29</c:f>
              <c:strCache>
                <c:ptCount val="1"/>
                <c:pt idx="0">
                  <c:v>Level 1</c:v>
                </c:pt>
              </c:strCache>
            </c:strRef>
          </c:cat>
          <c:val>
            <c:numRef>
              <c:f>Dashboard!$E$29:$E$29</c:f>
              <c:numCache>
                <c:formatCode>General</c:formatCode>
                <c:ptCount val="1"/>
                <c:pt idx="0">
                  <c:v>82</c:v>
                </c:pt>
              </c:numCache>
            </c:numRef>
          </c:val>
          <c:extLst>
            <c:ext xmlns:c16="http://schemas.microsoft.com/office/drawing/2014/chart" uri="{C3380CC4-5D6E-409C-BE32-E72D297353CC}">
              <c16:uniqueId val="{00000002-E48E-4A3B-A729-58AF221C4AF6}"/>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Dashboard!$B$42:$B$47</c:f>
              <c:strCache>
                <c:ptCount val="6"/>
                <c:pt idx="0">
                  <c:v>Phase1</c:v>
                </c:pt>
                <c:pt idx="1">
                  <c:v>Phase2</c:v>
                </c:pt>
                <c:pt idx="2">
                  <c:v>Phase3</c:v>
                </c:pt>
                <c:pt idx="3">
                  <c:v>Phase4</c:v>
                </c:pt>
                <c:pt idx="4">
                  <c:v>Phase5</c:v>
                </c:pt>
                <c:pt idx="5">
                  <c:v>Pending</c:v>
                </c:pt>
              </c:strCache>
            </c:strRef>
          </c:cat>
          <c:val>
            <c:numRef>
              <c:f>Dashboard!$C$42:$C$47</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C80A-49C8-9808-6643D6D00E2F}"/>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Dashboard!$B$42:$B$47</c:f>
              <c:strCache>
                <c:ptCount val="6"/>
                <c:pt idx="0">
                  <c:v>Phase1</c:v>
                </c:pt>
                <c:pt idx="1">
                  <c:v>Phase2</c:v>
                </c:pt>
                <c:pt idx="2">
                  <c:v>Phase3</c:v>
                </c:pt>
                <c:pt idx="3">
                  <c:v>Phase4</c:v>
                </c:pt>
                <c:pt idx="4">
                  <c:v>Phase5</c:v>
                </c:pt>
                <c:pt idx="5">
                  <c:v>Pending</c:v>
                </c:pt>
              </c:strCache>
            </c:strRef>
          </c:cat>
          <c:val>
            <c:numRef>
              <c:f>Dashboard!$D$42:$D$47</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C80A-49C8-9808-6643D6D00E2F}"/>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Dashboard!$B$42:$B$47</c:f>
              <c:strCache>
                <c:ptCount val="6"/>
                <c:pt idx="0">
                  <c:v>Phase1</c:v>
                </c:pt>
                <c:pt idx="1">
                  <c:v>Phase2</c:v>
                </c:pt>
                <c:pt idx="2">
                  <c:v>Phase3</c:v>
                </c:pt>
                <c:pt idx="3">
                  <c:v>Phase4</c:v>
                </c:pt>
                <c:pt idx="4">
                  <c:v>Phase5</c:v>
                </c:pt>
                <c:pt idx="5">
                  <c:v>Pending</c:v>
                </c:pt>
              </c:strCache>
            </c:strRef>
          </c:cat>
          <c:val>
            <c:numRef>
              <c:f>Dashboard!$E$42:$E$47</c:f>
              <c:numCache>
                <c:formatCode>General</c:formatCode>
                <c:ptCount val="6"/>
                <c:pt idx="0">
                  <c:v>0</c:v>
                </c:pt>
                <c:pt idx="1">
                  <c:v>0</c:v>
                </c:pt>
                <c:pt idx="2">
                  <c:v>0</c:v>
                </c:pt>
                <c:pt idx="3">
                  <c:v>0</c:v>
                </c:pt>
                <c:pt idx="4">
                  <c:v>0</c:v>
                </c:pt>
                <c:pt idx="5">
                  <c:v>82</c:v>
                </c:pt>
              </c:numCache>
            </c:numRef>
          </c:val>
          <c:extLst>
            <c:ext xmlns:c16="http://schemas.microsoft.com/office/drawing/2014/chart" uri="{C3380CC4-5D6E-409C-BE32-E72D297353CC}">
              <c16:uniqueId val="{00000002-C80A-49C8-9808-6643D6D00E2F}"/>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Dashboard!$B$65:$B$66</c:f>
              <c:strCache>
                <c:ptCount val="2"/>
                <c:pt idx="0">
                  <c:v>Automated</c:v>
                </c:pt>
                <c:pt idx="1">
                  <c:v>Manual</c:v>
                </c:pt>
              </c:strCache>
            </c:strRef>
          </c:cat>
          <c:val>
            <c:numRef>
              <c:f>Dashboard!$C$65:$C$66</c:f>
              <c:numCache>
                <c:formatCode>General</c:formatCode>
                <c:ptCount val="2"/>
                <c:pt idx="0">
                  <c:v>0</c:v>
                </c:pt>
                <c:pt idx="1">
                  <c:v>0</c:v>
                </c:pt>
              </c:numCache>
            </c:numRef>
          </c:val>
          <c:extLst>
            <c:ext xmlns:c16="http://schemas.microsoft.com/office/drawing/2014/chart" uri="{C3380CC4-5D6E-409C-BE32-E72D297353CC}">
              <c16:uniqueId val="{00000000-F57A-469B-8A73-36C03BF56E03}"/>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Dashboard!$B$65:$B$66</c:f>
              <c:strCache>
                <c:ptCount val="2"/>
                <c:pt idx="0">
                  <c:v>Automated</c:v>
                </c:pt>
                <c:pt idx="1">
                  <c:v>Manual</c:v>
                </c:pt>
              </c:strCache>
            </c:strRef>
          </c:cat>
          <c:val>
            <c:numRef>
              <c:f>Dashboard!$D$65:$D$66</c:f>
              <c:numCache>
                <c:formatCode>General</c:formatCode>
                <c:ptCount val="2"/>
                <c:pt idx="0">
                  <c:v>0</c:v>
                </c:pt>
                <c:pt idx="1">
                  <c:v>0</c:v>
                </c:pt>
              </c:numCache>
            </c:numRef>
          </c:val>
          <c:extLst>
            <c:ext xmlns:c16="http://schemas.microsoft.com/office/drawing/2014/chart" uri="{C3380CC4-5D6E-409C-BE32-E72D297353CC}">
              <c16:uniqueId val="{00000001-F57A-469B-8A73-36C03BF56E03}"/>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Dashboard!$B$65:$B$66</c:f>
              <c:strCache>
                <c:ptCount val="2"/>
                <c:pt idx="0">
                  <c:v>Automated</c:v>
                </c:pt>
                <c:pt idx="1">
                  <c:v>Manual</c:v>
                </c:pt>
              </c:strCache>
            </c:strRef>
          </c:cat>
          <c:val>
            <c:numRef>
              <c:f>Dashboard!$E$65:$E$66</c:f>
              <c:numCache>
                <c:formatCode>General</c:formatCode>
                <c:ptCount val="2"/>
                <c:pt idx="0">
                  <c:v>79</c:v>
                </c:pt>
                <c:pt idx="1">
                  <c:v>3</c:v>
                </c:pt>
              </c:numCache>
            </c:numRef>
          </c:val>
          <c:extLst>
            <c:ext xmlns:c16="http://schemas.microsoft.com/office/drawing/2014/chart" uri="{C3380CC4-5D6E-409C-BE32-E72D297353CC}">
              <c16:uniqueId val="{00000002-F57A-469B-8A73-36C03BF56E03}"/>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Dashboard!$C$80:$C$84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6DE5-494E-80D9-BE042F48E578}"/>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Dashboard!$D$80:$D$84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6DE5-494E-80D9-BE042F48E578}"/>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Dashboard!$E$80:$E$84</c:f>
              <c:numCache>
                <c:formatCode>General</c:formatCode>
                <c:ptCount val="5"/>
                <c:pt idx="0">
                  <c:v>0</c:v>
                </c:pt>
                <c:pt idx="1">
                  <c:v>0</c:v>
                </c:pt>
                <c:pt idx="2">
                  <c:v>0</c:v>
                </c:pt>
                <c:pt idx="3">
                  <c:v>0</c:v>
                </c:pt>
                <c:pt idx="4">
                  <c:v>82</c:v>
                </c:pt>
              </c:numCache>
            </c:numRef>
          </c:val>
          <c:extLst>
            <c:ext xmlns:c16="http://schemas.microsoft.com/office/drawing/2014/chart" uri="{C3380CC4-5D6E-409C-BE32-E72D297353CC}">
              <c16:uniqueId val="{00000002-6DE5-494E-80D9-BE042F48E578}"/>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Dashboard!$C$101:$C$104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7AC6-4932-AFA4-97FCB484523C}"/>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Dashboard!$D$101:$D$104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7AC6-4932-AFA4-97FCB484523C}"/>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Dashboard!$E$101:$E$104</c:f>
              <c:numCache>
                <c:formatCode>General</c:formatCode>
                <c:ptCount val="4"/>
                <c:pt idx="0">
                  <c:v>0</c:v>
                </c:pt>
                <c:pt idx="1">
                  <c:v>0</c:v>
                </c:pt>
                <c:pt idx="2">
                  <c:v>0</c:v>
                </c:pt>
                <c:pt idx="3">
                  <c:v>82</c:v>
                </c:pt>
              </c:numCache>
            </c:numRef>
          </c:val>
          <c:extLst>
            <c:ext xmlns:c16="http://schemas.microsoft.com/office/drawing/2014/chart" uri="{C3380CC4-5D6E-409C-BE32-E72D297353CC}">
              <c16:uniqueId val="{00000002-7AC6-4932-AFA4-97FCB484523C}"/>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Dashboard!$P$137:$P$166</c:f>
              <c:numCache>
                <c:formatCode>yyyy\-mm\-dd</c:formatCode>
                <c:ptCount val="30"/>
              </c:numCache>
            </c:numRef>
          </c:cat>
          <c:val>
            <c:numRef>
              <c:f>Dashboard!$R$137:$R$166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8BE0-4CE6-9B77-350216126FCA}"/>
            </c:ext>
          </c:extLst>
        </c:ser>
        <c:ser>
          <c:idx val="1"/>
          <c:order val="1"/>
          <c:tx>
            <c:v>Must % Resolved</c:v>
          </c:tx>
          <c:spPr>
            <a:ln w="22225" cap="rnd">
              <a:solidFill>
                <a:schemeClr val="accent2"/>
              </a:solidFill>
              <a:round/>
            </a:ln>
            <a:effectLst/>
          </c:spPr>
          <c:marker>
            <c:symbol val="none"/>
          </c:marker>
          <c:cat>
            <c:numRef>
              <c:f>Dashboard!$P$137:$P$166</c:f>
              <c:numCache>
                <c:formatCode>yyyy\-mm\-dd</c:formatCode>
                <c:ptCount val="30"/>
              </c:numCache>
            </c:numRef>
          </c:cat>
          <c:val>
            <c:numRef>
              <c:f>Dashboard!$T$137:$T$166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8BE0-4CE6-9B77-350216126FCA}"/>
            </c:ext>
          </c:extLst>
        </c:ser>
        <c:ser>
          <c:idx val="2"/>
          <c:order val="2"/>
          <c:tx>
            <c:v>Should % Resolved</c:v>
          </c:tx>
          <c:spPr>
            <a:ln w="22225" cap="rnd">
              <a:solidFill>
                <a:schemeClr val="accent3"/>
              </a:solidFill>
              <a:round/>
            </a:ln>
            <a:effectLst/>
          </c:spPr>
          <c:marker>
            <c:symbol val="none"/>
          </c:marker>
          <c:cat>
            <c:numRef>
              <c:f>Dashboard!$P$137:$P$166</c:f>
              <c:numCache>
                <c:formatCode>yyyy\-mm\-dd</c:formatCode>
                <c:ptCount val="30"/>
              </c:numCache>
            </c:numRef>
          </c:cat>
          <c:val>
            <c:numRef>
              <c:f>Dashboard!$V$137:$V$166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8BE0-4CE6-9B77-350216126FCA}"/>
            </c:ext>
          </c:extLst>
        </c:ser>
        <c:ser>
          <c:idx val="3"/>
          <c:order val="3"/>
          <c:tx>
            <c:v>Could % Resolved</c:v>
          </c:tx>
          <c:spPr>
            <a:ln w="22225" cap="rnd">
              <a:solidFill>
                <a:schemeClr val="accent4"/>
              </a:solidFill>
              <a:round/>
            </a:ln>
            <a:effectLst/>
          </c:spPr>
          <c:marker>
            <c:symbol val="none"/>
          </c:marker>
          <c:cat>
            <c:numRef>
              <c:f>Dashboard!$P$137:$P$166</c:f>
              <c:numCache>
                <c:formatCode>yyyy\-mm\-dd</c:formatCode>
                <c:ptCount val="30"/>
              </c:numCache>
            </c:numRef>
          </c:cat>
          <c:val>
            <c:numRef>
              <c:f>Dashboard!$X$137:$X$166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8BE0-4CE6-9B77-350216126FCA}"/>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Dashboard!$P$179:$P$198</c:f>
              <c:numCache>
                <c:formatCode>yyyy\-mm\-dd</c:formatCode>
                <c:ptCount val="20"/>
              </c:numCache>
            </c:numRef>
          </c:cat>
          <c:val>
            <c:numRef>
              <c:f>Dashboard!$R$179:$R$198</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D358-4E2F-9C5E-50408870C475}"/>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gkbfq2">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d1dz5x">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39</xdr:row>
      <xdr:rowOff>95250</xdr:rowOff>
    </xdr:from>
    <xdr:to>
      <xdr:col>15</xdr:col>
      <xdr:colOff>28575</xdr:colOff>
      <xdr:row>56</xdr:row>
      <xdr:rowOff>0</xdr:rowOff>
    </xdr:to>
    <xdr:graphicFrame macro="">
      <xdr:nvGraphicFramePr>
        <xdr:cNvPr id="4" name="Chartuytc2j">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59</xdr:row>
      <xdr:rowOff>95250</xdr:rowOff>
    </xdr:from>
    <xdr:to>
      <xdr:col>15</xdr:col>
      <xdr:colOff>28575</xdr:colOff>
      <xdr:row>74</xdr:row>
      <xdr:rowOff>47625</xdr:rowOff>
    </xdr:to>
    <xdr:graphicFrame macro="">
      <xdr:nvGraphicFramePr>
        <xdr:cNvPr id="5" name="Charta4sjwy">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76</xdr:row>
      <xdr:rowOff>95250</xdr:rowOff>
    </xdr:from>
    <xdr:to>
      <xdr:col>15</xdr:col>
      <xdr:colOff>28575</xdr:colOff>
      <xdr:row>92</xdr:row>
      <xdr:rowOff>0</xdr:rowOff>
    </xdr:to>
    <xdr:graphicFrame macro="">
      <xdr:nvGraphicFramePr>
        <xdr:cNvPr id="6" name="Chartckolbd">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95</xdr:row>
      <xdr:rowOff>95250</xdr:rowOff>
    </xdr:from>
    <xdr:to>
      <xdr:col>15</xdr:col>
      <xdr:colOff>28575</xdr:colOff>
      <xdr:row>110</xdr:row>
      <xdr:rowOff>142875</xdr:rowOff>
    </xdr:to>
    <xdr:graphicFrame macro="">
      <xdr:nvGraphicFramePr>
        <xdr:cNvPr id="7" name="Chartuf153e">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132</xdr:row>
      <xdr:rowOff>95250</xdr:rowOff>
    </xdr:from>
    <xdr:to>
      <xdr:col>14</xdr:col>
      <xdr:colOff>0</xdr:colOff>
      <xdr:row>155</xdr:row>
      <xdr:rowOff>38100</xdr:rowOff>
    </xdr:to>
    <xdr:graphicFrame macro="">
      <xdr:nvGraphicFramePr>
        <xdr:cNvPr id="8" name="Chartowcv5f">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173</xdr:row>
      <xdr:rowOff>95250</xdr:rowOff>
    </xdr:from>
    <xdr:to>
      <xdr:col>14</xdr:col>
      <xdr:colOff>0</xdr:colOff>
      <xdr:row>191</xdr:row>
      <xdr:rowOff>123825</xdr:rowOff>
    </xdr:to>
    <xdr:graphicFrame macro="">
      <xdr:nvGraphicFramePr>
        <xdr:cNvPr id="9" name="Chartcd1a3l">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83">
  <autoFilter ref="A1:Q83"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596"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3"/>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495</v>
      </c>
    </row>
    <row r="3" spans="2:3" ht="15" customHeight="1" x14ac:dyDescent="0.35"/>
    <row r="4" spans="2:3" ht="58" x14ac:dyDescent="0.35">
      <c r="B4" s="20" t="s">
        <v>496</v>
      </c>
      <c r="C4" s="21" t="s">
        <v>497</v>
      </c>
    </row>
    <row r="5" spans="2:3" x14ac:dyDescent="0.35">
      <c r="C5" s="21" t="s">
        <v>498</v>
      </c>
    </row>
    <row r="6" spans="2:3" x14ac:dyDescent="0.35">
      <c r="C6" s="18" t="s">
        <v>499</v>
      </c>
    </row>
    <row r="7" spans="2:3" ht="10" customHeight="1" x14ac:dyDescent="0.35"/>
    <row r="8" spans="2:3" ht="232" x14ac:dyDescent="0.35">
      <c r="B8" s="22" t="s">
        <v>500</v>
      </c>
      <c r="C8" s="21" t="s">
        <v>501</v>
      </c>
    </row>
    <row r="9" spans="2:3" ht="10" customHeight="1" x14ac:dyDescent="0.35"/>
    <row r="10" spans="2:3" ht="35" customHeight="1" x14ac:dyDescent="0.35">
      <c r="B10" s="22" t="s">
        <v>502</v>
      </c>
      <c r="C10" s="21" t="s">
        <v>503</v>
      </c>
    </row>
    <row r="11" spans="2:3" ht="75" customHeight="1" x14ac:dyDescent="0.35">
      <c r="B11" s="18" t="s">
        <v>25</v>
      </c>
      <c r="C11" s="21" t="s">
        <v>504</v>
      </c>
    </row>
    <row r="12" spans="2:3" ht="47" customHeight="1" x14ac:dyDescent="0.35">
      <c r="B12" s="18" t="s">
        <v>25</v>
      </c>
      <c r="C12" s="21" t="s">
        <v>505</v>
      </c>
    </row>
    <row r="13" spans="2:3" ht="35" customHeight="1" x14ac:dyDescent="0.35">
      <c r="B13" s="18" t="s">
        <v>25</v>
      </c>
      <c r="C13" s="21" t="s">
        <v>506</v>
      </c>
    </row>
    <row r="14" spans="2:3" ht="32" customHeight="1" x14ac:dyDescent="0.35">
      <c r="B14" s="18" t="s">
        <v>25</v>
      </c>
      <c r="C14" s="21" t="s">
        <v>507</v>
      </c>
    </row>
    <row r="15" spans="2:3" ht="30" customHeight="1" x14ac:dyDescent="0.35">
      <c r="B15" s="18" t="s">
        <v>25</v>
      </c>
      <c r="C15" s="21" t="s">
        <v>508</v>
      </c>
    </row>
    <row r="16" spans="2:3" ht="10" customHeight="1" x14ac:dyDescent="0.35"/>
    <row r="17" spans="1:3" ht="145" customHeight="1" x14ac:dyDescent="0.35">
      <c r="B17" s="22" t="s">
        <v>509</v>
      </c>
      <c r="C17" s="21" t="s">
        <v>510</v>
      </c>
    </row>
    <row r="18" spans="1:3" ht="10" customHeight="1" x14ac:dyDescent="0.35"/>
    <row r="19" spans="1:3" ht="3" customHeight="1" x14ac:dyDescent="0.35">
      <c r="B19" s="23"/>
      <c r="C19" s="23"/>
    </row>
    <row r="20" spans="1:3" ht="12" customHeight="1" x14ac:dyDescent="0.35"/>
    <row r="21" spans="1:3" ht="35" customHeight="1" x14ac:dyDescent="0.35">
      <c r="A21" s="25"/>
      <c r="B21" s="26" t="s">
        <v>511</v>
      </c>
      <c r="C21" s="27" t="s">
        <v>512</v>
      </c>
    </row>
    <row r="22" spans="1:3" ht="18" customHeight="1" x14ac:dyDescent="0.35">
      <c r="A22" s="25"/>
      <c r="B22" s="25" t="s">
        <v>25</v>
      </c>
      <c r="C22" s="27" t="s">
        <v>513</v>
      </c>
    </row>
    <row r="23" spans="1:3" ht="18" customHeight="1" x14ac:dyDescent="0.35">
      <c r="A23" s="25"/>
      <c r="B23" s="25" t="s">
        <v>25</v>
      </c>
      <c r="C23" s="27" t="s">
        <v>514</v>
      </c>
    </row>
    <row r="24" spans="1:3" ht="18" customHeight="1" x14ac:dyDescent="0.35">
      <c r="A24" s="25"/>
      <c r="B24" s="25" t="s">
        <v>25</v>
      </c>
      <c r="C24" s="27" t="s">
        <v>515</v>
      </c>
    </row>
    <row r="25" spans="1:3" ht="18" customHeight="1" x14ac:dyDescent="0.35">
      <c r="A25" s="25"/>
      <c r="B25" s="25" t="s">
        <v>25</v>
      </c>
      <c r="C25" s="27" t="s">
        <v>516</v>
      </c>
    </row>
    <row r="26" spans="1:3" ht="18" customHeight="1" x14ac:dyDescent="0.35">
      <c r="A26" s="25"/>
      <c r="B26" s="25" t="s">
        <v>25</v>
      </c>
      <c r="C26" s="27" t="s">
        <v>517</v>
      </c>
    </row>
    <row r="27" spans="1:3" ht="18" customHeight="1" x14ac:dyDescent="0.35">
      <c r="A27" s="25"/>
      <c r="B27" s="25" t="s">
        <v>25</v>
      </c>
      <c r="C27" s="27" t="s">
        <v>518</v>
      </c>
    </row>
    <row r="28" spans="1:3" ht="18" customHeight="1" x14ac:dyDescent="0.35">
      <c r="A28" s="25"/>
      <c r="B28" s="25" t="s">
        <v>25</v>
      </c>
      <c r="C28" s="27" t="s">
        <v>519</v>
      </c>
    </row>
    <row r="29" spans="1:3" ht="18" customHeight="1" x14ac:dyDescent="0.35">
      <c r="A29" s="25"/>
      <c r="B29" s="25" t="s">
        <v>25</v>
      </c>
      <c r="C29" s="27" t="s">
        <v>520</v>
      </c>
    </row>
    <row r="30" spans="1:3" ht="44" customHeight="1" x14ac:dyDescent="0.35">
      <c r="A30" s="25"/>
      <c r="B30" s="25" t="s">
        <v>25</v>
      </c>
      <c r="C30" s="28" t="s">
        <v>521</v>
      </c>
    </row>
    <row r="31" spans="1:3" ht="10" customHeight="1" x14ac:dyDescent="0.35"/>
    <row r="32" spans="1:3" ht="3" customHeight="1" x14ac:dyDescent="0.35">
      <c r="B32" s="23"/>
      <c r="C32" s="23"/>
    </row>
    <row r="33" spans="2:3" ht="12" customHeight="1" x14ac:dyDescent="0.35"/>
    <row r="34" spans="2:3" ht="24" customHeight="1" x14ac:dyDescent="0.35">
      <c r="B34" s="29" t="s">
        <v>522</v>
      </c>
      <c r="C34" s="30" t="s">
        <v>523</v>
      </c>
    </row>
    <row r="35" spans="2:3" ht="18.5" x14ac:dyDescent="0.35">
      <c r="B35" s="29" t="s">
        <v>524</v>
      </c>
      <c r="C35" s="31" t="s">
        <v>525</v>
      </c>
    </row>
    <row r="36" spans="2:3" ht="27" customHeight="1" x14ac:dyDescent="0.35">
      <c r="B36" s="32" t="s">
        <v>526</v>
      </c>
      <c r="C36" s="24" t="s">
        <v>527</v>
      </c>
    </row>
    <row r="37" spans="2:3" x14ac:dyDescent="0.35">
      <c r="B37" s="29" t="s">
        <v>528</v>
      </c>
      <c r="C37" s="33" t="s">
        <v>529</v>
      </c>
    </row>
    <row r="38" spans="2:3" x14ac:dyDescent="0.35">
      <c r="B38" s="29" t="s">
        <v>530</v>
      </c>
      <c r="C38" s="33" t="s">
        <v>531</v>
      </c>
    </row>
    <row r="39" spans="2:3" ht="10" customHeight="1" x14ac:dyDescent="0.35"/>
    <row r="40" spans="2:3" ht="43.5" x14ac:dyDescent="0.35">
      <c r="B40" s="29" t="s">
        <v>532</v>
      </c>
      <c r="C40" s="34" t="s">
        <v>533</v>
      </c>
    </row>
    <row r="42" spans="2:3" ht="43.5" x14ac:dyDescent="0.35">
      <c r="B42" s="29" t="s">
        <v>534</v>
      </c>
      <c r="C42" s="21" t="s">
        <v>535</v>
      </c>
    </row>
    <row r="43" spans="2:3" ht="10" customHeight="1" x14ac:dyDescent="0.35"/>
    <row r="44" spans="2:3" x14ac:dyDescent="0.35">
      <c r="B44" s="29" t="s">
        <v>536</v>
      </c>
      <c r="C44" s="35" t="s">
        <v>537</v>
      </c>
    </row>
    <row r="45" spans="2:3" ht="72.5" x14ac:dyDescent="0.35">
      <c r="C45" s="21" t="s">
        <v>538</v>
      </c>
    </row>
    <row r="46" spans="2:3" ht="10" customHeight="1" x14ac:dyDescent="0.35"/>
    <row r="47" spans="2:3" ht="3" customHeight="1" x14ac:dyDescent="0.35">
      <c r="B47" s="23"/>
      <c r="C47" s="23"/>
    </row>
    <row r="48" spans="2:3" ht="12" customHeight="1" x14ac:dyDescent="0.35"/>
    <row r="49" spans="2:3" ht="130.5" x14ac:dyDescent="0.35">
      <c r="B49" s="20" t="s">
        <v>539</v>
      </c>
      <c r="C49" s="21" t="s">
        <v>540</v>
      </c>
    </row>
    <row r="50" spans="2:3" ht="6" customHeight="1" x14ac:dyDescent="0.35"/>
    <row r="51" spans="2:3" ht="217.5" x14ac:dyDescent="0.35">
      <c r="C51" s="21" t="s">
        <v>541</v>
      </c>
    </row>
    <row r="52" spans="2:3" ht="6" customHeight="1" x14ac:dyDescent="0.35"/>
    <row r="53" spans="2:3" ht="43.5" x14ac:dyDescent="0.35">
      <c r="C53" s="21" t="s">
        <v>542</v>
      </c>
    </row>
    <row r="54" spans="2:3" ht="10" customHeight="1" x14ac:dyDescent="0.35"/>
    <row r="55" spans="2:3" ht="3" customHeight="1" x14ac:dyDescent="0.35">
      <c r="B55" s="23"/>
      <c r="C55" s="23"/>
    </row>
    <row r="56" spans="2:3" ht="12" customHeight="1" x14ac:dyDescent="0.35"/>
    <row r="57" spans="2:3" ht="145" x14ac:dyDescent="0.35">
      <c r="B57" s="20" t="s">
        <v>543</v>
      </c>
      <c r="C57" s="21" t="s">
        <v>544</v>
      </c>
    </row>
    <row r="58" spans="2:3" ht="6" customHeight="1" x14ac:dyDescent="0.35"/>
    <row r="59" spans="2:3" ht="203" x14ac:dyDescent="0.35">
      <c r="C59" s="21" t="s">
        <v>545</v>
      </c>
    </row>
    <row r="60" spans="2:3" ht="6" customHeight="1" x14ac:dyDescent="0.35"/>
    <row r="61" spans="2:3" ht="43.5" x14ac:dyDescent="0.35">
      <c r="C61" s="21" t="s">
        <v>546</v>
      </c>
    </row>
    <row r="62" spans="2:3" ht="10" customHeight="1" x14ac:dyDescent="0.35"/>
    <row r="63" spans="2:3" ht="3" customHeight="1" x14ac:dyDescent="0.35">
      <c r="B63" s="23"/>
      <c r="C63" s="23"/>
    </row>
    <row r="64" spans="2:3" ht="12" customHeight="1" x14ac:dyDescent="0.35"/>
    <row r="65" spans="2:3" ht="101.5" x14ac:dyDescent="0.35">
      <c r="B65" s="20" t="s">
        <v>547</v>
      </c>
      <c r="C65" s="21" t="s">
        <v>548</v>
      </c>
    </row>
    <row r="66" spans="2:3" ht="6" customHeight="1" x14ac:dyDescent="0.35"/>
    <row r="67" spans="2:3" ht="145" x14ac:dyDescent="0.35">
      <c r="C67" s="21" t="s">
        <v>549</v>
      </c>
    </row>
    <row r="68" spans="2:3" ht="6" customHeight="1" x14ac:dyDescent="0.35"/>
    <row r="69" spans="2:3" ht="43.5" x14ac:dyDescent="0.35">
      <c r="C69" s="21" t="s">
        <v>550</v>
      </c>
    </row>
    <row r="73" spans="2:3" ht="32" customHeight="1" x14ac:dyDescent="0.35">
      <c r="B73" s="78" t="s">
        <v>494</v>
      </c>
      <c r="C73" s="78"/>
    </row>
  </sheetData>
  <sheetProtection password="90EA" sheet="1"/>
  <mergeCells count="1">
    <mergeCell ref="B73:C73"/>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73"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2"/>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79" t="s">
        <v>551</v>
      </c>
      <c r="C2" s="80"/>
      <c r="D2" s="80"/>
      <c r="E2" s="80"/>
      <c r="F2" s="80"/>
      <c r="G2" s="80"/>
      <c r="H2" s="80"/>
      <c r="I2" s="80"/>
    </row>
    <row r="4" spans="2:15" ht="18.5" x14ac:dyDescent="0.45">
      <c r="B4" s="37" t="s">
        <v>552</v>
      </c>
    </row>
    <row r="5" spans="2:15" x14ac:dyDescent="0.35">
      <c r="B5" s="39" t="s">
        <v>25</v>
      </c>
      <c r="C5" s="39" t="s">
        <v>553</v>
      </c>
      <c r="D5" s="39" t="s">
        <v>554</v>
      </c>
      <c r="F5" s="81" t="s">
        <v>555</v>
      </c>
      <c r="G5" s="81"/>
      <c r="H5" s="81"/>
      <c r="I5" s="82" t="s">
        <v>556</v>
      </c>
      <c r="J5" s="82"/>
      <c r="K5" s="82"/>
      <c r="L5" s="82"/>
      <c r="M5" s="82"/>
      <c r="N5" s="82"/>
      <c r="O5" s="82"/>
    </row>
    <row r="6" spans="2:15" x14ac:dyDescent="0.35">
      <c r="B6" s="45" t="s">
        <v>557</v>
      </c>
      <c r="C6" s="46">
        <v>82</v>
      </c>
      <c r="D6" s="47" t="s">
        <v>25</v>
      </c>
      <c r="F6" s="81" t="s">
        <v>558</v>
      </c>
      <c r="G6" s="81"/>
      <c r="H6" s="81"/>
      <c r="I6" s="83" t="s">
        <v>559</v>
      </c>
      <c r="J6" s="83"/>
      <c r="K6" s="83"/>
      <c r="L6" s="83"/>
      <c r="M6" s="83"/>
      <c r="N6" s="83"/>
      <c r="O6" s="83"/>
    </row>
    <row r="7" spans="2:15" x14ac:dyDescent="0.35">
      <c r="B7" s="48" t="s">
        <v>560</v>
      </c>
      <c r="C7" s="49">
        <f>C6-C8-C9</f>
        <v>82</v>
      </c>
      <c r="D7" s="50">
        <f>IF(C6&gt;0,C7/C6,0)</f>
        <v>1</v>
      </c>
      <c r="F7" s="81" t="s">
        <v>561</v>
      </c>
      <c r="G7" s="81"/>
      <c r="H7" s="81"/>
      <c r="I7" s="83" t="s">
        <v>559</v>
      </c>
      <c r="J7" s="83"/>
      <c r="K7" s="83"/>
      <c r="L7" s="83"/>
      <c r="M7" s="83"/>
      <c r="N7" s="83"/>
      <c r="O7" s="83"/>
    </row>
    <row r="8" spans="2:15" x14ac:dyDescent="0.35">
      <c r="B8" s="41" t="s">
        <v>562</v>
      </c>
      <c r="C8" s="42">
        <f>COUNTIF('Recommendations'!I:I,"Risk Accepted")</f>
        <v>0</v>
      </c>
      <c r="D8" s="43">
        <f>IF(C6&gt;0,C8/C6,0)</f>
        <v>0</v>
      </c>
      <c r="F8" s="81" t="s">
        <v>563</v>
      </c>
      <c r="G8" s="81"/>
      <c r="H8" s="81"/>
      <c r="I8" s="83" t="s">
        <v>559</v>
      </c>
      <c r="J8" s="83"/>
      <c r="K8" s="83"/>
      <c r="L8" s="83"/>
      <c r="M8" s="83"/>
      <c r="N8" s="83"/>
      <c r="O8" s="83"/>
    </row>
    <row r="9" spans="2:15" x14ac:dyDescent="0.35">
      <c r="B9" s="41" t="s">
        <v>564</v>
      </c>
      <c r="C9" s="42">
        <f>COUNTIF('Recommendations'!I:I,"N/A")</f>
        <v>0</v>
      </c>
      <c r="D9" s="43">
        <f>IF(C6&gt;0,C9/C6,0)</f>
        <v>0</v>
      </c>
      <c r="F9" s="81" t="s">
        <v>565</v>
      </c>
      <c r="G9" s="81"/>
      <c r="H9" s="81"/>
      <c r="I9" s="83" t="s">
        <v>559</v>
      </c>
      <c r="J9" s="83"/>
      <c r="K9" s="83"/>
      <c r="L9" s="83"/>
      <c r="M9" s="83"/>
      <c r="N9" s="83"/>
      <c r="O9" s="83"/>
    </row>
    <row r="12" spans="2:15" ht="18.5" x14ac:dyDescent="0.45">
      <c r="B12" s="37" t="s">
        <v>566</v>
      </c>
    </row>
    <row r="14" spans="2:15" x14ac:dyDescent="0.35">
      <c r="B14" s="51" t="s">
        <v>567</v>
      </c>
    </row>
    <row r="15" spans="2:15" x14ac:dyDescent="0.35">
      <c r="B15" s="39" t="s">
        <v>25</v>
      </c>
      <c r="C15" s="39" t="s">
        <v>568</v>
      </c>
      <c r="D15" s="39" t="s">
        <v>569</v>
      </c>
      <c r="E15" s="39" t="s">
        <v>570</v>
      </c>
      <c r="F15" s="39" t="s">
        <v>571</v>
      </c>
    </row>
    <row r="16" spans="2:15" x14ac:dyDescent="0.35">
      <c r="B16" s="41" t="s">
        <v>572</v>
      </c>
      <c r="C16" s="42">
        <f>COUNTIF('Recommendations'!P:P,"Resolved")</f>
        <v>0</v>
      </c>
      <c r="D16" s="42">
        <f>COUNTIF('Recommendations'!P:P,"Testing")</f>
        <v>0</v>
      </c>
      <c r="E16" s="42">
        <f>COUNTIF('Recommendations'!P:P,"Outstanding")</f>
        <v>82</v>
      </c>
      <c r="F16" s="42">
        <f>SUM(C16:E16)</f>
        <v>82</v>
      </c>
    </row>
    <row r="18" spans="2:6" x14ac:dyDescent="0.35">
      <c r="B18" s="51" t="s">
        <v>573</v>
      </c>
    </row>
    <row r="19" spans="2:6" x14ac:dyDescent="0.35">
      <c r="B19" s="52" t="s">
        <v>25</v>
      </c>
      <c r="C19" s="52" t="s">
        <v>568</v>
      </c>
      <c r="D19" s="52" t="s">
        <v>569</v>
      </c>
      <c r="E19" s="52" t="s">
        <v>570</v>
      </c>
      <c r="F19" s="52" t="s">
        <v>25</v>
      </c>
    </row>
    <row r="20" spans="2:6" x14ac:dyDescent="0.35">
      <c r="B20" s="41" t="s">
        <v>572</v>
      </c>
      <c r="C20" s="43">
        <f>IF(F16&gt;0, C16/F16, 0)</f>
        <v>0</v>
      </c>
      <c r="D20" s="43">
        <f>IF(F16&gt;0, D16/F16, 0)</f>
        <v>0</v>
      </c>
      <c r="E20" s="43">
        <f>IF(F16&gt;0, E16/F16, 0)</f>
        <v>1</v>
      </c>
      <c r="F20" s="44" t="s">
        <v>25</v>
      </c>
    </row>
    <row r="25" spans="2:6" ht="18.5" x14ac:dyDescent="0.45">
      <c r="B25" s="37" t="s">
        <v>574</v>
      </c>
    </row>
    <row r="27" spans="2:6" x14ac:dyDescent="0.35">
      <c r="B27" s="51" t="s">
        <v>567</v>
      </c>
    </row>
    <row r="28" spans="2:6" x14ac:dyDescent="0.35">
      <c r="B28" s="39" t="s">
        <v>4</v>
      </c>
      <c r="C28" s="39" t="s">
        <v>568</v>
      </c>
      <c r="D28" s="39" t="s">
        <v>569</v>
      </c>
      <c r="E28" s="39" t="s">
        <v>570</v>
      </c>
      <c r="F28" s="39" t="s">
        <v>571</v>
      </c>
    </row>
    <row r="29" spans="2:6" x14ac:dyDescent="0.35">
      <c r="B29" s="41" t="s">
        <v>21</v>
      </c>
      <c r="C29" s="42">
        <f>COUNTIFS('Recommendations'!E:E,"Level 1",'Recommendations'!P:P,"=Resolved")</f>
        <v>0</v>
      </c>
      <c r="D29" s="42">
        <f>COUNTIFS('Recommendations'!E:E,"=Level 1",'Recommendations'!P:P,"=Testing")</f>
        <v>0</v>
      </c>
      <c r="E29" s="42">
        <f>COUNTIFS('Recommendations'!E:E,"=Level 1",'Recommendations'!P:P,"=Outstanding")</f>
        <v>82</v>
      </c>
      <c r="F29" s="42">
        <f>SUM(C29:E29)</f>
        <v>82</v>
      </c>
    </row>
    <row r="31" spans="2:6" x14ac:dyDescent="0.35">
      <c r="B31" s="51" t="s">
        <v>573</v>
      </c>
    </row>
    <row r="32" spans="2:6" x14ac:dyDescent="0.35">
      <c r="B32" s="52" t="s">
        <v>4</v>
      </c>
      <c r="C32" s="52" t="s">
        <v>568</v>
      </c>
      <c r="D32" s="52" t="s">
        <v>569</v>
      </c>
      <c r="E32" s="52" t="s">
        <v>570</v>
      </c>
      <c r="F32" s="52" t="s">
        <v>25</v>
      </c>
    </row>
    <row r="33" spans="2:6" x14ac:dyDescent="0.35">
      <c r="B33" s="41" t="s">
        <v>21</v>
      </c>
      <c r="C33" s="43">
        <f>IF(F29&gt;0, C29/F29, 0)</f>
        <v>0</v>
      </c>
      <c r="D33" s="43">
        <f>IF(F29&gt;0, D29/F29, 0)</f>
        <v>0</v>
      </c>
      <c r="E33" s="43">
        <f>IF(F29&gt;0, E29/F29, 0)</f>
        <v>1</v>
      </c>
      <c r="F33" s="44" t="s">
        <v>25</v>
      </c>
    </row>
    <row r="38" spans="2:6" ht="18.5" x14ac:dyDescent="0.45">
      <c r="B38" s="37" t="s">
        <v>575</v>
      </c>
    </row>
    <row r="40" spans="2:6" x14ac:dyDescent="0.35">
      <c r="B40" s="51" t="s">
        <v>567</v>
      </c>
    </row>
    <row r="41" spans="2:6" x14ac:dyDescent="0.35">
      <c r="B41" s="39" t="s">
        <v>7</v>
      </c>
      <c r="C41" s="39" t="s">
        <v>568</v>
      </c>
      <c r="D41" s="39" t="s">
        <v>569</v>
      </c>
      <c r="E41" s="39" t="s">
        <v>570</v>
      </c>
      <c r="F41" s="39" t="s">
        <v>571</v>
      </c>
    </row>
    <row r="42" spans="2:6" x14ac:dyDescent="0.35">
      <c r="B42" s="41" t="s">
        <v>576</v>
      </c>
      <c r="C42" s="42">
        <f>COUNTIFS('Recommendations'!H:H,"Phase1",'Recommendations'!P:P,"=Resolved")</f>
        <v>0</v>
      </c>
      <c r="D42" s="42">
        <f>COUNTIFS('Recommendations'!H:H,"=Phase1",'Recommendations'!P:P,"=Testing")</f>
        <v>0</v>
      </c>
      <c r="E42" s="42">
        <f>COUNTIFS('Recommendations'!H:H,"=Phase1",'Recommendations'!P:P,"=Outstanding")</f>
        <v>0</v>
      </c>
      <c r="F42" s="42">
        <f t="shared" ref="F42:F47" si="0">SUM(C42:E42)</f>
        <v>0</v>
      </c>
    </row>
    <row r="43" spans="2:6" x14ac:dyDescent="0.35">
      <c r="B43" s="41" t="s">
        <v>577</v>
      </c>
      <c r="C43" s="42">
        <f>COUNTIFS('Recommendations'!H:H,"Phase2",'Recommendations'!P:P,"=Resolved")</f>
        <v>0</v>
      </c>
      <c r="D43" s="42">
        <f>COUNTIFS('Recommendations'!H:H,"=Phase2",'Recommendations'!P:P,"=Testing")</f>
        <v>0</v>
      </c>
      <c r="E43" s="42">
        <f>COUNTIFS('Recommendations'!H:H,"=Phase2",'Recommendations'!P:P,"=Outstanding")</f>
        <v>0</v>
      </c>
      <c r="F43" s="42">
        <f t="shared" si="0"/>
        <v>0</v>
      </c>
    </row>
    <row r="44" spans="2:6" x14ac:dyDescent="0.35">
      <c r="B44" s="41" t="s">
        <v>578</v>
      </c>
      <c r="C44" s="42">
        <f>COUNTIFS('Recommendations'!H:H,"Phase3",'Recommendations'!P:P,"=Resolved")</f>
        <v>0</v>
      </c>
      <c r="D44" s="42">
        <f>COUNTIFS('Recommendations'!H:H,"=Phase3",'Recommendations'!P:P,"=Testing")</f>
        <v>0</v>
      </c>
      <c r="E44" s="42">
        <f>COUNTIFS('Recommendations'!H:H,"=Phase3",'Recommendations'!P:P,"=Outstanding")</f>
        <v>0</v>
      </c>
      <c r="F44" s="42">
        <f t="shared" si="0"/>
        <v>0</v>
      </c>
    </row>
    <row r="45" spans="2:6" x14ac:dyDescent="0.35">
      <c r="B45" s="41" t="s">
        <v>579</v>
      </c>
      <c r="C45" s="42">
        <f>COUNTIFS('Recommendations'!H:H,"Phase4",'Recommendations'!P:P,"=Resolved")</f>
        <v>0</v>
      </c>
      <c r="D45" s="42">
        <f>COUNTIFS('Recommendations'!H:H,"=Phase4",'Recommendations'!P:P,"=Testing")</f>
        <v>0</v>
      </c>
      <c r="E45" s="42">
        <f>COUNTIFS('Recommendations'!H:H,"=Phase4",'Recommendations'!P:P,"=Outstanding")</f>
        <v>0</v>
      </c>
      <c r="F45" s="42">
        <f t="shared" si="0"/>
        <v>0</v>
      </c>
    </row>
    <row r="46" spans="2:6" x14ac:dyDescent="0.35">
      <c r="B46" s="41" t="s">
        <v>580</v>
      </c>
      <c r="C46" s="42">
        <f>COUNTIFS('Recommendations'!H:H,"Phase5",'Recommendations'!P:P,"=Resolved")</f>
        <v>0</v>
      </c>
      <c r="D46" s="42">
        <f>COUNTIFS('Recommendations'!H:H,"=Phase5",'Recommendations'!P:P,"=Testing")</f>
        <v>0</v>
      </c>
      <c r="E46" s="42">
        <f>COUNTIFS('Recommendations'!H:H,"=Phase5",'Recommendations'!P:P,"=Outstanding")</f>
        <v>0</v>
      </c>
      <c r="F46" s="42">
        <f t="shared" si="0"/>
        <v>0</v>
      </c>
    </row>
    <row r="47" spans="2:6" x14ac:dyDescent="0.35">
      <c r="B47" s="41" t="s">
        <v>24</v>
      </c>
      <c r="C47" s="42">
        <f>COUNTIFS('Recommendations'!H:H,"Pending",'Recommendations'!P:P,"=Resolved")</f>
        <v>0</v>
      </c>
      <c r="D47" s="42">
        <f>COUNTIFS('Recommendations'!H:H,"=Pending",'Recommendations'!P:P,"=Testing")</f>
        <v>0</v>
      </c>
      <c r="E47" s="42">
        <f>COUNTIFS('Recommendations'!H:H,"=Pending",'Recommendations'!P:P,"=Outstanding")</f>
        <v>82</v>
      </c>
      <c r="F47" s="42">
        <f t="shared" si="0"/>
        <v>82</v>
      </c>
    </row>
    <row r="49" spans="2:6" x14ac:dyDescent="0.35">
      <c r="B49" s="51" t="s">
        <v>573</v>
      </c>
    </row>
    <row r="50" spans="2:6" x14ac:dyDescent="0.35">
      <c r="B50" s="52" t="s">
        <v>7</v>
      </c>
      <c r="C50" s="52" t="s">
        <v>568</v>
      </c>
      <c r="D50" s="52" t="s">
        <v>569</v>
      </c>
      <c r="E50" s="52" t="s">
        <v>570</v>
      </c>
      <c r="F50" s="52" t="s">
        <v>25</v>
      </c>
    </row>
    <row r="51" spans="2:6" x14ac:dyDescent="0.35">
      <c r="B51" s="41" t="s">
        <v>576</v>
      </c>
      <c r="C51" s="43">
        <f t="shared" ref="C51:C56" si="1">IF(F42&gt;0, C42/F42, 0)</f>
        <v>0</v>
      </c>
      <c r="D51" s="43">
        <f t="shared" ref="D51:D56" si="2">IF(F42&gt;0, D42/F42, 0)</f>
        <v>0</v>
      </c>
      <c r="E51" s="43">
        <f t="shared" ref="E51:E56" si="3">IF(F42&gt;0, E42/F42, 0)</f>
        <v>0</v>
      </c>
      <c r="F51" s="44" t="s">
        <v>25</v>
      </c>
    </row>
    <row r="52" spans="2:6" x14ac:dyDescent="0.35">
      <c r="B52" s="41" t="s">
        <v>577</v>
      </c>
      <c r="C52" s="43">
        <f t="shared" si="1"/>
        <v>0</v>
      </c>
      <c r="D52" s="43">
        <f t="shared" si="2"/>
        <v>0</v>
      </c>
      <c r="E52" s="43">
        <f t="shared" si="3"/>
        <v>0</v>
      </c>
      <c r="F52" s="44" t="s">
        <v>25</v>
      </c>
    </row>
    <row r="53" spans="2:6" x14ac:dyDescent="0.35">
      <c r="B53" s="41" t="s">
        <v>578</v>
      </c>
      <c r="C53" s="43">
        <f t="shared" si="1"/>
        <v>0</v>
      </c>
      <c r="D53" s="43">
        <f t="shared" si="2"/>
        <v>0</v>
      </c>
      <c r="E53" s="43">
        <f t="shared" si="3"/>
        <v>0</v>
      </c>
      <c r="F53" s="44" t="s">
        <v>25</v>
      </c>
    </row>
    <row r="54" spans="2:6" x14ac:dyDescent="0.35">
      <c r="B54" s="41" t="s">
        <v>579</v>
      </c>
      <c r="C54" s="43">
        <f t="shared" si="1"/>
        <v>0</v>
      </c>
      <c r="D54" s="43">
        <f t="shared" si="2"/>
        <v>0</v>
      </c>
      <c r="E54" s="43">
        <f t="shared" si="3"/>
        <v>0</v>
      </c>
      <c r="F54" s="44" t="s">
        <v>25</v>
      </c>
    </row>
    <row r="55" spans="2:6" x14ac:dyDescent="0.35">
      <c r="B55" s="41" t="s">
        <v>580</v>
      </c>
      <c r="C55" s="43">
        <f t="shared" si="1"/>
        <v>0</v>
      </c>
      <c r="D55" s="43">
        <f t="shared" si="2"/>
        <v>0</v>
      </c>
      <c r="E55" s="43">
        <f t="shared" si="3"/>
        <v>0</v>
      </c>
      <c r="F55" s="44" t="s">
        <v>25</v>
      </c>
    </row>
    <row r="56" spans="2:6" x14ac:dyDescent="0.35">
      <c r="B56" s="41" t="s">
        <v>24</v>
      </c>
      <c r="C56" s="43">
        <f t="shared" si="1"/>
        <v>0</v>
      </c>
      <c r="D56" s="43">
        <f t="shared" si="2"/>
        <v>0</v>
      </c>
      <c r="E56" s="43">
        <f t="shared" si="3"/>
        <v>1</v>
      </c>
      <c r="F56" s="44" t="s">
        <v>25</v>
      </c>
    </row>
    <row r="61" spans="2:6" ht="18.5" x14ac:dyDescent="0.45">
      <c r="B61" s="37" t="s">
        <v>581</v>
      </c>
    </row>
    <row r="63" spans="2:6" x14ac:dyDescent="0.35">
      <c r="B63" s="51" t="s">
        <v>567</v>
      </c>
    </row>
    <row r="64" spans="2:6" x14ac:dyDescent="0.35">
      <c r="B64" s="39" t="s">
        <v>3</v>
      </c>
      <c r="C64" s="39" t="s">
        <v>568</v>
      </c>
      <c r="D64" s="39" t="s">
        <v>569</v>
      </c>
      <c r="E64" s="39" t="s">
        <v>570</v>
      </c>
      <c r="F64" s="39" t="s">
        <v>571</v>
      </c>
    </row>
    <row r="65" spans="2:6" x14ac:dyDescent="0.35">
      <c r="B65" s="41" t="s">
        <v>20</v>
      </c>
      <c r="C65" s="42">
        <f>COUNTIFS('Recommendations'!D:D,"Automated",'Recommendations'!P:P,"=Resolved")</f>
        <v>0</v>
      </c>
      <c r="D65" s="42">
        <f>COUNTIFS('Recommendations'!D:D,"=Automated",'Recommendations'!P:P,"=Testing")</f>
        <v>0</v>
      </c>
      <c r="E65" s="42">
        <f>COUNTIFS('Recommendations'!D:D,"=Automated",'Recommendations'!P:P,"=Outstanding")</f>
        <v>79</v>
      </c>
      <c r="F65" s="42">
        <f>SUM(C65:E65)</f>
        <v>79</v>
      </c>
    </row>
    <row r="66" spans="2:6" x14ac:dyDescent="0.35">
      <c r="B66" s="41" t="s">
        <v>79</v>
      </c>
      <c r="C66" s="42">
        <f>COUNTIFS('Recommendations'!D:D,"Manual",'Recommendations'!P:P,"=Resolved")</f>
        <v>0</v>
      </c>
      <c r="D66" s="42">
        <f>COUNTIFS('Recommendations'!D:D,"=Manual",'Recommendations'!P:P,"=Testing")</f>
        <v>0</v>
      </c>
      <c r="E66" s="42">
        <f>COUNTIFS('Recommendations'!D:D,"=Manual",'Recommendations'!P:P,"=Outstanding")</f>
        <v>3</v>
      </c>
      <c r="F66" s="42">
        <f>SUM(C66:E66)</f>
        <v>3</v>
      </c>
    </row>
    <row r="68" spans="2:6" x14ac:dyDescent="0.35">
      <c r="B68" s="51" t="s">
        <v>573</v>
      </c>
    </row>
    <row r="69" spans="2:6" x14ac:dyDescent="0.35">
      <c r="B69" s="52" t="s">
        <v>3</v>
      </c>
      <c r="C69" s="52" t="s">
        <v>568</v>
      </c>
      <c r="D69" s="52" t="s">
        <v>569</v>
      </c>
      <c r="E69" s="52" t="s">
        <v>570</v>
      </c>
      <c r="F69" s="52" t="s">
        <v>25</v>
      </c>
    </row>
    <row r="70" spans="2:6" x14ac:dyDescent="0.35">
      <c r="B70" s="41" t="s">
        <v>20</v>
      </c>
      <c r="C70" s="43">
        <f>IF(F65&gt;0, C65/F65, 0)</f>
        <v>0</v>
      </c>
      <c r="D70" s="43">
        <f>IF(F65&gt;0, D65/F65, 0)</f>
        <v>0</v>
      </c>
      <c r="E70" s="43">
        <f>IF(F65&gt;0, E65/F65, 0)</f>
        <v>1</v>
      </c>
      <c r="F70" s="44" t="s">
        <v>25</v>
      </c>
    </row>
    <row r="71" spans="2:6" x14ac:dyDescent="0.35">
      <c r="B71" s="41" t="s">
        <v>79</v>
      </c>
      <c r="C71" s="43">
        <f>IF(F66&gt;0, C66/F66, 0)</f>
        <v>0</v>
      </c>
      <c r="D71" s="43">
        <f>IF(F66&gt;0, D66/F66, 0)</f>
        <v>0</v>
      </c>
      <c r="E71" s="43">
        <f>IF(F66&gt;0, E66/F66, 0)</f>
        <v>1</v>
      </c>
      <c r="F71" s="44" t="s">
        <v>25</v>
      </c>
    </row>
    <row r="76" spans="2:6" ht="18.5" x14ac:dyDescent="0.45">
      <c r="B76" s="37" t="s">
        <v>582</v>
      </c>
    </row>
    <row r="78" spans="2:6" x14ac:dyDescent="0.35">
      <c r="B78" s="51" t="s">
        <v>567</v>
      </c>
    </row>
    <row r="79" spans="2:6" x14ac:dyDescent="0.35">
      <c r="B79" s="39" t="s">
        <v>5</v>
      </c>
      <c r="C79" s="39" t="s">
        <v>568</v>
      </c>
      <c r="D79" s="39" t="s">
        <v>569</v>
      </c>
      <c r="E79" s="39" t="s">
        <v>570</v>
      </c>
      <c r="F79" s="39" t="s">
        <v>571</v>
      </c>
    </row>
    <row r="80" spans="2:6" x14ac:dyDescent="0.35">
      <c r="B80" s="41" t="s">
        <v>583</v>
      </c>
      <c r="C80" s="42">
        <f>COUNTIFS('Recommendations'!F:F,"Must",'Recommendations'!P:P,"=Resolved")</f>
        <v>0</v>
      </c>
      <c r="D80" s="42">
        <f>COUNTIFS('Recommendations'!F:F,"=Must",'Recommendations'!P:P,"=Testing")</f>
        <v>0</v>
      </c>
      <c r="E80" s="42">
        <f>COUNTIFS('Recommendations'!F:F,"=Must",'Recommendations'!P:P,"=Outstanding")</f>
        <v>0</v>
      </c>
      <c r="F80" s="42">
        <f>SUM(C80:E80)</f>
        <v>0</v>
      </c>
    </row>
    <row r="81" spans="2:6" x14ac:dyDescent="0.35">
      <c r="B81" s="41" t="s">
        <v>584</v>
      </c>
      <c r="C81" s="42">
        <f>COUNTIFS('Recommendations'!F:F,"Should",'Recommendations'!P:P,"=Resolved")</f>
        <v>0</v>
      </c>
      <c r="D81" s="42">
        <f>COUNTIFS('Recommendations'!F:F,"=Should",'Recommendations'!P:P,"=Testing")</f>
        <v>0</v>
      </c>
      <c r="E81" s="42">
        <f>COUNTIFS('Recommendations'!F:F,"=Should",'Recommendations'!P:P,"=Outstanding")</f>
        <v>0</v>
      </c>
      <c r="F81" s="42">
        <f>SUM(C81:E81)</f>
        <v>0</v>
      </c>
    </row>
    <row r="82" spans="2:6" x14ac:dyDescent="0.35">
      <c r="B82" s="41" t="s">
        <v>585</v>
      </c>
      <c r="C82" s="42">
        <f>COUNTIFS('Recommendations'!F:F,"Could",'Recommendations'!P:P,"=Resolved")</f>
        <v>0</v>
      </c>
      <c r="D82" s="42">
        <f>COUNTIFS('Recommendations'!F:F,"=Could",'Recommendations'!P:P,"=Testing")</f>
        <v>0</v>
      </c>
      <c r="E82" s="42">
        <f>COUNTIFS('Recommendations'!F:F,"=Could",'Recommendations'!P:P,"=Outstanding")</f>
        <v>0</v>
      </c>
      <c r="F82" s="42">
        <f>SUM(C82:E82)</f>
        <v>0</v>
      </c>
    </row>
    <row r="83" spans="2:6" x14ac:dyDescent="0.35">
      <c r="B83" s="41" t="s">
        <v>586</v>
      </c>
      <c r="C83" s="42">
        <f>COUNTIFS('Recommendations'!F:F,"Won't",'Recommendations'!P:P,"=Resolved")</f>
        <v>0</v>
      </c>
      <c r="D83" s="42">
        <f>COUNTIFS('Recommendations'!F:F,"=Won't",'Recommendations'!P:P,"=Testing")</f>
        <v>0</v>
      </c>
      <c r="E83" s="42">
        <f>COUNTIFS('Recommendations'!F:F,"=Won't",'Recommendations'!P:P,"=Outstanding")</f>
        <v>0</v>
      </c>
      <c r="F83" s="42">
        <f>SUM(C83:E83)</f>
        <v>0</v>
      </c>
    </row>
    <row r="84" spans="2:6" x14ac:dyDescent="0.35">
      <c r="B84" s="41" t="s">
        <v>22</v>
      </c>
      <c r="C84" s="42">
        <f>COUNTIFS('Recommendations'!F:F,"Unassigned",'Recommendations'!P:P,"=Resolved")</f>
        <v>0</v>
      </c>
      <c r="D84" s="42">
        <f>COUNTIFS('Recommendations'!F:F,"=Unassigned",'Recommendations'!P:P,"=Testing")</f>
        <v>0</v>
      </c>
      <c r="E84" s="42">
        <f>COUNTIFS('Recommendations'!F:F,"=Unassigned",'Recommendations'!P:P,"=Outstanding")</f>
        <v>82</v>
      </c>
      <c r="F84" s="42">
        <f>SUM(C84:E84)</f>
        <v>82</v>
      </c>
    </row>
    <row r="86" spans="2:6" x14ac:dyDescent="0.35">
      <c r="B86" s="51" t="s">
        <v>573</v>
      </c>
    </row>
    <row r="87" spans="2:6" x14ac:dyDescent="0.35">
      <c r="B87" s="52" t="s">
        <v>5</v>
      </c>
      <c r="C87" s="52" t="s">
        <v>568</v>
      </c>
      <c r="D87" s="52" t="s">
        <v>569</v>
      </c>
      <c r="E87" s="52" t="s">
        <v>570</v>
      </c>
      <c r="F87" s="52" t="s">
        <v>25</v>
      </c>
    </row>
    <row r="88" spans="2:6" x14ac:dyDescent="0.35">
      <c r="B88" s="41" t="s">
        <v>583</v>
      </c>
      <c r="C88" s="43">
        <f>IF(F80&gt;0, C80/F80, 0)</f>
        <v>0</v>
      </c>
      <c r="D88" s="43">
        <f>IF(F80&gt;0, D80/F80, 0)</f>
        <v>0</v>
      </c>
      <c r="E88" s="43">
        <f>IF(F80&gt;0, E80/F80, 0)</f>
        <v>0</v>
      </c>
      <c r="F88" s="44" t="s">
        <v>25</v>
      </c>
    </row>
    <row r="89" spans="2:6" x14ac:dyDescent="0.35">
      <c r="B89" s="41" t="s">
        <v>584</v>
      </c>
      <c r="C89" s="43">
        <f>IF(F81&gt;0, C81/F81, 0)</f>
        <v>0</v>
      </c>
      <c r="D89" s="43">
        <f>IF(F81&gt;0, D81/F81, 0)</f>
        <v>0</v>
      </c>
      <c r="E89" s="43">
        <f>IF(F81&gt;0, E81/F81, 0)</f>
        <v>0</v>
      </c>
      <c r="F89" s="44" t="s">
        <v>25</v>
      </c>
    </row>
    <row r="90" spans="2:6" x14ac:dyDescent="0.35">
      <c r="B90" s="41" t="s">
        <v>585</v>
      </c>
      <c r="C90" s="43">
        <f>IF(F82&gt;0, C82/F82, 0)</f>
        <v>0</v>
      </c>
      <c r="D90" s="43">
        <f>IF(F82&gt;0, D82/F82, 0)</f>
        <v>0</v>
      </c>
      <c r="E90" s="43">
        <f>IF(F82&gt;0, E82/F82, 0)</f>
        <v>0</v>
      </c>
      <c r="F90" s="44" t="s">
        <v>25</v>
      </c>
    </row>
    <row r="91" spans="2:6" x14ac:dyDescent="0.35">
      <c r="B91" s="41" t="s">
        <v>586</v>
      </c>
      <c r="C91" s="43">
        <f>IF(F83&gt;0, C83/F83, 0)</f>
        <v>0</v>
      </c>
      <c r="D91" s="43">
        <f>IF(F83&gt;0, D83/F83, 0)</f>
        <v>0</v>
      </c>
      <c r="E91" s="43">
        <f>IF(F83&gt;0, E83/F83, 0)</f>
        <v>0</v>
      </c>
      <c r="F91" s="44" t="s">
        <v>25</v>
      </c>
    </row>
    <row r="92" spans="2:6" x14ac:dyDescent="0.35">
      <c r="B92" s="41" t="s">
        <v>22</v>
      </c>
      <c r="C92" s="43">
        <f>IF(F84&gt;0, C84/F84, 0)</f>
        <v>0</v>
      </c>
      <c r="D92" s="43">
        <f>IF(F84&gt;0, D84/F84, 0)</f>
        <v>0</v>
      </c>
      <c r="E92" s="43">
        <f>IF(F84&gt;0, E84/F84, 0)</f>
        <v>1</v>
      </c>
      <c r="F92" s="44" t="s">
        <v>25</v>
      </c>
    </row>
    <row r="97" spans="2:6" ht="18.5" x14ac:dyDescent="0.45">
      <c r="B97" s="37" t="s">
        <v>587</v>
      </c>
    </row>
    <row r="99" spans="2:6" x14ac:dyDescent="0.35">
      <c r="B99" s="51" t="s">
        <v>567</v>
      </c>
    </row>
    <row r="100" spans="2:6" x14ac:dyDescent="0.35">
      <c r="B100" s="39" t="s">
        <v>588</v>
      </c>
      <c r="C100" s="39" t="s">
        <v>568</v>
      </c>
      <c r="D100" s="39" t="s">
        <v>569</v>
      </c>
      <c r="E100" s="39" t="s">
        <v>570</v>
      </c>
      <c r="F100" s="39" t="s">
        <v>571</v>
      </c>
    </row>
    <row r="101" spans="2:6" x14ac:dyDescent="0.35">
      <c r="B101" s="41" t="s">
        <v>589</v>
      </c>
      <c r="C101" s="42">
        <f>COUNTIFS('Recommendations'!G:G,"Low",'Recommendations'!P:P,"=Resolved")</f>
        <v>0</v>
      </c>
      <c r="D101" s="42">
        <f>COUNTIFS('Recommendations'!G:G,"=Low",'Recommendations'!P:P,"=Testing")</f>
        <v>0</v>
      </c>
      <c r="E101" s="42">
        <f>COUNTIFS('Recommendations'!G:G,"=Low",'Recommendations'!P:P,"=Outstanding")</f>
        <v>0</v>
      </c>
      <c r="F101" s="42">
        <f>SUM(C101:E101)</f>
        <v>0</v>
      </c>
    </row>
    <row r="102" spans="2:6" x14ac:dyDescent="0.35">
      <c r="B102" s="41" t="s">
        <v>590</v>
      </c>
      <c r="C102" s="42">
        <f>COUNTIFS('Recommendations'!G:G,"Medium",'Recommendations'!P:P,"=Resolved")</f>
        <v>0</v>
      </c>
      <c r="D102" s="42">
        <f>COUNTIFS('Recommendations'!G:G,"=Medium",'Recommendations'!P:P,"=Testing")</f>
        <v>0</v>
      </c>
      <c r="E102" s="42">
        <f>COUNTIFS('Recommendations'!G:G,"=Medium",'Recommendations'!P:P,"=Outstanding")</f>
        <v>0</v>
      </c>
      <c r="F102" s="42">
        <f>SUM(C102:E102)</f>
        <v>0</v>
      </c>
    </row>
    <row r="103" spans="2:6" x14ac:dyDescent="0.35">
      <c r="B103" s="41" t="s">
        <v>591</v>
      </c>
      <c r="C103" s="42">
        <f>COUNTIFS('Recommendations'!G:G,"High",'Recommendations'!P:P,"=Resolved")</f>
        <v>0</v>
      </c>
      <c r="D103" s="42">
        <f>COUNTIFS('Recommendations'!G:G,"=High",'Recommendations'!P:P,"=Testing")</f>
        <v>0</v>
      </c>
      <c r="E103" s="42">
        <f>COUNTIFS('Recommendations'!G:G,"=High",'Recommendations'!P:P,"=Outstanding")</f>
        <v>0</v>
      </c>
      <c r="F103" s="42">
        <f>SUM(C103:E103)</f>
        <v>0</v>
      </c>
    </row>
    <row r="104" spans="2:6" x14ac:dyDescent="0.35">
      <c r="B104" s="41" t="s">
        <v>23</v>
      </c>
      <c r="C104" s="42">
        <f>COUNTIFS('Recommendations'!G:G,"Unassessed",'Recommendations'!P:P,"=Resolved")</f>
        <v>0</v>
      </c>
      <c r="D104" s="42">
        <f>COUNTIFS('Recommendations'!G:G,"=Unassessed",'Recommendations'!P:P,"=Testing")</f>
        <v>0</v>
      </c>
      <c r="E104" s="42">
        <f>COUNTIFS('Recommendations'!G:G,"=Unassessed",'Recommendations'!P:P,"=Outstanding")</f>
        <v>82</v>
      </c>
      <c r="F104" s="42">
        <f>SUM(C104:E104)</f>
        <v>82</v>
      </c>
    </row>
    <row r="106" spans="2:6" x14ac:dyDescent="0.35">
      <c r="B106" s="51" t="s">
        <v>573</v>
      </c>
    </row>
    <row r="107" spans="2:6" x14ac:dyDescent="0.35">
      <c r="B107" s="52" t="s">
        <v>588</v>
      </c>
      <c r="C107" s="52" t="s">
        <v>568</v>
      </c>
      <c r="D107" s="52" t="s">
        <v>569</v>
      </c>
      <c r="E107" s="52" t="s">
        <v>570</v>
      </c>
      <c r="F107" s="52" t="s">
        <v>25</v>
      </c>
    </row>
    <row r="108" spans="2:6" x14ac:dyDescent="0.35">
      <c r="B108" s="41" t="s">
        <v>589</v>
      </c>
      <c r="C108" s="43">
        <f>IF(F101&gt;0, C101/F101, 0)</f>
        <v>0</v>
      </c>
      <c r="D108" s="43">
        <f>IF(F101&gt;0, D101/F101, 0)</f>
        <v>0</v>
      </c>
      <c r="E108" s="43">
        <f>IF(F101&gt;0, E101/F101, 0)</f>
        <v>0</v>
      </c>
      <c r="F108" s="44" t="s">
        <v>25</v>
      </c>
    </row>
    <row r="109" spans="2:6" x14ac:dyDescent="0.35">
      <c r="B109" s="41" t="s">
        <v>590</v>
      </c>
      <c r="C109" s="43">
        <f>IF(F102&gt;0, C102/F102, 0)</f>
        <v>0</v>
      </c>
      <c r="D109" s="43">
        <f>IF(F102&gt;0, D102/F102, 0)</f>
        <v>0</v>
      </c>
      <c r="E109" s="43">
        <f>IF(F102&gt;0, E102/F102, 0)</f>
        <v>0</v>
      </c>
      <c r="F109" s="44" t="s">
        <v>25</v>
      </c>
    </row>
    <row r="110" spans="2:6" x14ac:dyDescent="0.35">
      <c r="B110" s="41" t="s">
        <v>591</v>
      </c>
      <c r="C110" s="43">
        <f>IF(F103&gt;0, C103/F103, 0)</f>
        <v>0</v>
      </c>
      <c r="D110" s="43">
        <f>IF(F103&gt;0, D103/F103, 0)</f>
        <v>0</v>
      </c>
      <c r="E110" s="43">
        <f>IF(F103&gt;0, E103/F103, 0)</f>
        <v>0</v>
      </c>
      <c r="F110" s="44" t="s">
        <v>25</v>
      </c>
    </row>
    <row r="111" spans="2:6" x14ac:dyDescent="0.35">
      <c r="B111" s="41" t="s">
        <v>23</v>
      </c>
      <c r="C111" s="43">
        <f>IF(F104&gt;0, C104/F104, 0)</f>
        <v>0</v>
      </c>
      <c r="D111" s="43">
        <f>IF(F104&gt;0, D104/F104, 0)</f>
        <v>0</v>
      </c>
      <c r="E111" s="43">
        <f>IF(F104&gt;0, E104/F104, 0)</f>
        <v>1</v>
      </c>
      <c r="F111" s="44" t="s">
        <v>25</v>
      </c>
    </row>
    <row r="116" spans="2:15" ht="18.5" x14ac:dyDescent="0.45">
      <c r="B116" s="37" t="s">
        <v>592</v>
      </c>
      <c r="J116" s="37" t="s">
        <v>593</v>
      </c>
    </row>
    <row r="117" spans="2:15" x14ac:dyDescent="0.35">
      <c r="B117" s="39" t="s">
        <v>7</v>
      </c>
      <c r="C117" s="84" t="s">
        <v>594</v>
      </c>
      <c r="D117" s="84"/>
      <c r="E117" s="39" t="s">
        <v>560</v>
      </c>
      <c r="F117" s="39" t="s">
        <v>568</v>
      </c>
      <c r="G117" s="84" t="s">
        <v>595</v>
      </c>
      <c r="H117" s="84"/>
      <c r="J117" s="39" t="s">
        <v>7</v>
      </c>
      <c r="K117" s="39" t="s">
        <v>583</v>
      </c>
      <c r="L117" s="39" t="s">
        <v>584</v>
      </c>
      <c r="M117" s="39" t="s">
        <v>585</v>
      </c>
      <c r="N117" s="39" t="s">
        <v>586</v>
      </c>
      <c r="O117" s="39" t="s">
        <v>22</v>
      </c>
    </row>
    <row r="118" spans="2:15" x14ac:dyDescent="0.35">
      <c r="B118" s="45" t="s">
        <v>576</v>
      </c>
      <c r="C118" s="85" t="s">
        <v>25</v>
      </c>
      <c r="D118" s="85"/>
      <c r="E118" s="42">
        <f>COUNTIF('Recommendations'!H:H,"Phase1")-COUNTIFS('Recommendations'!H:H,"Phase1",'Recommendations'!I:I,"Risk Accepted")-COUNTIFS('Recommendations'!H:H,"Phase1",'Recommendations'!I:I,"N/A")</f>
        <v>0</v>
      </c>
      <c r="F118" s="42">
        <f>COUNTIFS('Recommendations'!H:H,"Phase1",'Recommendations'!P:P,"Resolved")</f>
        <v>0</v>
      </c>
      <c r="G118" s="86">
        <f t="shared" ref="G118:G123" si="4">IF(E118&gt;0,F118/E118,0)</f>
        <v>0</v>
      </c>
      <c r="H118" s="86"/>
      <c r="J118" s="45" t="s">
        <v>576</v>
      </c>
      <c r="K118" s="42">
        <f>COUNTIFS('Recommendations'!H:H,"Phase1",'Recommendations'!F:F,"Must")</f>
        <v>0</v>
      </c>
      <c r="L118" s="42">
        <f>COUNTIFS('Recommendations'!H:H,"Phase1",'Recommendations'!F:F,"Should")</f>
        <v>0</v>
      </c>
      <c r="M118" s="42">
        <f>COUNTIFS('Recommendations'!H:H,"Phase1",'Recommendations'!F:F,"Could")</f>
        <v>0</v>
      </c>
      <c r="N118" s="42">
        <f>COUNTIFS('Recommendations'!H:H,"Phase1",'Recommendations'!F:F,"Won't")</f>
        <v>0</v>
      </c>
      <c r="O118" s="42">
        <f>COUNTIFS('Recommendations'!H:H,"Phase1",'Recommendations'!F:F,"Unassigned")</f>
        <v>0</v>
      </c>
    </row>
    <row r="119" spans="2:15" x14ac:dyDescent="0.35">
      <c r="B119" s="45" t="s">
        <v>577</v>
      </c>
      <c r="C119" s="85" t="s">
        <v>25</v>
      </c>
      <c r="D119" s="85"/>
      <c r="E119" s="42">
        <f>COUNTIF('Recommendations'!H:H,"Phase2")-COUNTIFS('Recommendations'!H:H,"Phase2",'Recommendations'!I:I,"Risk Accepted")-COUNTIFS('Recommendations'!H:H,"Phase2",'Recommendations'!I:I,"N/A")</f>
        <v>0</v>
      </c>
      <c r="F119" s="42">
        <f>COUNTIFS('Recommendations'!H:H,"Phase2",'Recommendations'!P:P,"Resolved")</f>
        <v>0</v>
      </c>
      <c r="G119" s="86">
        <f t="shared" si="4"/>
        <v>0</v>
      </c>
      <c r="H119" s="86"/>
      <c r="J119" s="45" t="s">
        <v>577</v>
      </c>
      <c r="K119" s="42">
        <f>COUNTIFS('Recommendations'!H:H,"Phase2",'Recommendations'!F:F,"Must")</f>
        <v>0</v>
      </c>
      <c r="L119" s="42">
        <f>COUNTIFS('Recommendations'!H:H,"Phase2",'Recommendations'!F:F,"Should")</f>
        <v>0</v>
      </c>
      <c r="M119" s="42">
        <f>COUNTIFS('Recommendations'!H:H,"Phase2",'Recommendations'!F:F,"Could")</f>
        <v>0</v>
      </c>
      <c r="N119" s="42">
        <f>COUNTIFS('Recommendations'!H:H,"Phase2",'Recommendations'!F:F,"Won't")</f>
        <v>0</v>
      </c>
      <c r="O119" s="42">
        <f>COUNTIFS('Recommendations'!H:H,"Phase2",'Recommendations'!F:F,"Unassigned")</f>
        <v>0</v>
      </c>
    </row>
    <row r="120" spans="2:15" x14ac:dyDescent="0.35">
      <c r="B120" s="45" t="s">
        <v>578</v>
      </c>
      <c r="C120" s="85" t="s">
        <v>25</v>
      </c>
      <c r="D120" s="85"/>
      <c r="E120" s="42">
        <f>COUNTIF('Recommendations'!H:H,"Phase3")-COUNTIFS('Recommendations'!H:H,"Phase3",'Recommendations'!I:I,"Risk Accepted")-COUNTIFS('Recommendations'!H:H,"Phase3",'Recommendations'!I:I,"N/A")</f>
        <v>0</v>
      </c>
      <c r="F120" s="42">
        <f>COUNTIFS('Recommendations'!H:H,"Phase3",'Recommendations'!P:P,"Resolved")</f>
        <v>0</v>
      </c>
      <c r="G120" s="86">
        <f t="shared" si="4"/>
        <v>0</v>
      </c>
      <c r="H120" s="86"/>
      <c r="J120" s="45" t="s">
        <v>578</v>
      </c>
      <c r="K120" s="42">
        <f>COUNTIFS('Recommendations'!H:H,"Phase3",'Recommendations'!F:F,"Must")</f>
        <v>0</v>
      </c>
      <c r="L120" s="42">
        <f>COUNTIFS('Recommendations'!H:H,"Phase3",'Recommendations'!F:F,"Should")</f>
        <v>0</v>
      </c>
      <c r="M120" s="42">
        <f>COUNTIFS('Recommendations'!H:H,"Phase3",'Recommendations'!F:F,"Could")</f>
        <v>0</v>
      </c>
      <c r="N120" s="42">
        <f>COUNTIFS('Recommendations'!H:H,"Phase3",'Recommendations'!F:F,"Won't")</f>
        <v>0</v>
      </c>
      <c r="O120" s="42">
        <f>COUNTIFS('Recommendations'!H:H,"Phase3",'Recommendations'!F:F,"Unassigned")</f>
        <v>0</v>
      </c>
    </row>
    <row r="121" spans="2:15" x14ac:dyDescent="0.35">
      <c r="B121" s="45" t="s">
        <v>579</v>
      </c>
      <c r="C121" s="85" t="s">
        <v>25</v>
      </c>
      <c r="D121" s="85"/>
      <c r="E121" s="42">
        <f>COUNTIF('Recommendations'!H:H,"Phase4")-COUNTIFS('Recommendations'!H:H,"Phase4",'Recommendations'!I:I,"Risk Accepted")-COUNTIFS('Recommendations'!H:H,"Phase4",'Recommendations'!I:I,"N/A")</f>
        <v>0</v>
      </c>
      <c r="F121" s="42">
        <f>COUNTIFS('Recommendations'!H:H,"Phase4",'Recommendations'!P:P,"Resolved")</f>
        <v>0</v>
      </c>
      <c r="G121" s="86">
        <f t="shared" si="4"/>
        <v>0</v>
      </c>
      <c r="H121" s="86"/>
      <c r="J121" s="45" t="s">
        <v>579</v>
      </c>
      <c r="K121" s="42">
        <f>COUNTIFS('Recommendations'!H:H,"Phase4",'Recommendations'!F:F,"Must")</f>
        <v>0</v>
      </c>
      <c r="L121" s="42">
        <f>COUNTIFS('Recommendations'!H:H,"Phase4",'Recommendations'!F:F,"Should")</f>
        <v>0</v>
      </c>
      <c r="M121" s="42">
        <f>COUNTIFS('Recommendations'!H:H,"Phase4",'Recommendations'!F:F,"Could")</f>
        <v>0</v>
      </c>
      <c r="N121" s="42">
        <f>COUNTIFS('Recommendations'!H:H,"Phase4",'Recommendations'!F:F,"Won't")</f>
        <v>0</v>
      </c>
      <c r="O121" s="42">
        <f>COUNTIFS('Recommendations'!H:H,"Phase4",'Recommendations'!F:F,"Unassigned")</f>
        <v>0</v>
      </c>
    </row>
    <row r="122" spans="2:15" x14ac:dyDescent="0.35">
      <c r="B122" s="45" t="s">
        <v>580</v>
      </c>
      <c r="C122" s="85" t="s">
        <v>25</v>
      </c>
      <c r="D122" s="85"/>
      <c r="E122" s="42">
        <f>COUNTIF('Recommendations'!H:H,"Phase5")-COUNTIFS('Recommendations'!H:H,"Phase5",'Recommendations'!I:I,"Risk Accepted")-COUNTIFS('Recommendations'!H:H,"Phase5",'Recommendations'!I:I,"N/A")</f>
        <v>0</v>
      </c>
      <c r="F122" s="42">
        <f>COUNTIFS('Recommendations'!H:H,"Phase5",'Recommendations'!P:P,"Resolved")</f>
        <v>0</v>
      </c>
      <c r="G122" s="86">
        <f t="shared" si="4"/>
        <v>0</v>
      </c>
      <c r="H122" s="86"/>
      <c r="J122" s="45" t="s">
        <v>580</v>
      </c>
      <c r="K122" s="42">
        <f>COUNTIFS('Recommendations'!H:H,"Phase5",'Recommendations'!F:F,"Must")</f>
        <v>0</v>
      </c>
      <c r="L122" s="42">
        <f>COUNTIFS('Recommendations'!H:H,"Phase5",'Recommendations'!F:F,"Should")</f>
        <v>0</v>
      </c>
      <c r="M122" s="42">
        <f>COUNTIFS('Recommendations'!H:H,"Phase5",'Recommendations'!F:F,"Could")</f>
        <v>0</v>
      </c>
      <c r="N122" s="42">
        <f>COUNTIFS('Recommendations'!H:H,"Phase5",'Recommendations'!F:F,"Won't")</f>
        <v>0</v>
      </c>
      <c r="O122" s="42">
        <f>COUNTIFS('Recommendations'!H:H,"Phase5",'Recommendations'!F:F,"Unassigned")</f>
        <v>0</v>
      </c>
    </row>
    <row r="123" spans="2:15" x14ac:dyDescent="0.35">
      <c r="B123" s="45" t="s">
        <v>24</v>
      </c>
      <c r="C123" s="85" t="s">
        <v>25</v>
      </c>
      <c r="D123" s="85"/>
      <c r="E123" s="42">
        <f>COUNTIF('Recommendations'!H:H,"Pending")-COUNTIFS('Recommendations'!H:H,"Pending",'Recommendations'!I:I,"Risk Accepted")-COUNTIFS('Recommendations'!H:H,"Pending",'Recommendations'!I:I,"N/A")</f>
        <v>82</v>
      </c>
      <c r="F123" s="42">
        <f>COUNTIFS('Recommendations'!H:H,"Pending",'Recommendations'!P:P,"Resolved")</f>
        <v>0</v>
      </c>
      <c r="G123" s="86">
        <f t="shared" si="4"/>
        <v>0</v>
      </c>
      <c r="H123" s="86"/>
      <c r="J123" s="45" t="s">
        <v>24</v>
      </c>
      <c r="K123" s="42">
        <f>COUNTIFS('Recommendations'!H:H,"Pending",'Recommendations'!F:F,"Must")</f>
        <v>0</v>
      </c>
      <c r="L123" s="42">
        <f>COUNTIFS('Recommendations'!H:H,"Pending",'Recommendations'!F:F,"Should")</f>
        <v>0</v>
      </c>
      <c r="M123" s="42">
        <f>COUNTIFS('Recommendations'!H:H,"Pending",'Recommendations'!F:F,"Could")</f>
        <v>0</v>
      </c>
      <c r="N123" s="42">
        <f>COUNTIFS('Recommendations'!H:H,"Pending",'Recommendations'!F:F,"Won't")</f>
        <v>0</v>
      </c>
      <c r="O123" s="42">
        <f>COUNTIFS('Recommendations'!H:H,"Pending",'Recommendations'!F:F,"Unassigned")</f>
        <v>82</v>
      </c>
    </row>
    <row r="130" spans="2:24" ht="21" x14ac:dyDescent="0.5">
      <c r="B130" s="37" t="s">
        <v>596</v>
      </c>
      <c r="P130" s="54" t="s">
        <v>597</v>
      </c>
    </row>
    <row r="132" spans="2:24" ht="60" customHeight="1" x14ac:dyDescent="0.35">
      <c r="B132" s="87" t="s">
        <v>598</v>
      </c>
      <c r="C132" s="80"/>
      <c r="D132" s="80"/>
      <c r="E132" s="80"/>
      <c r="F132" s="80"/>
      <c r="P132" s="87" t="s">
        <v>599</v>
      </c>
      <c r="Q132" s="80"/>
      <c r="R132" s="80"/>
      <c r="S132" s="80"/>
      <c r="T132" s="80"/>
      <c r="U132" s="80"/>
      <c r="V132" s="80"/>
      <c r="W132" s="80"/>
    </row>
    <row r="134" spans="2:24" ht="30" customHeight="1" x14ac:dyDescent="0.35">
      <c r="P134" s="55" t="s">
        <v>600</v>
      </c>
      <c r="Q134" s="56">
        <f>C16</f>
        <v>0</v>
      </c>
      <c r="R134" s="57"/>
      <c r="S134" s="56">
        <f>C80</f>
        <v>0</v>
      </c>
      <c r="T134" s="57"/>
      <c r="U134" s="56">
        <f>C81</f>
        <v>0</v>
      </c>
      <c r="V134" s="57"/>
      <c r="W134" s="56">
        <f>C82</f>
        <v>0</v>
      </c>
      <c r="X134" s="57"/>
    </row>
    <row r="135" spans="2:24" ht="35" customHeight="1" x14ac:dyDescent="0.35">
      <c r="P135" s="58" t="s">
        <v>601</v>
      </c>
      <c r="Q135" s="58" t="s">
        <v>602</v>
      </c>
      <c r="R135" s="58" t="s">
        <v>603</v>
      </c>
      <c r="S135" s="58" t="s">
        <v>604</v>
      </c>
      <c r="T135" s="58" t="s">
        <v>605</v>
      </c>
      <c r="U135" s="58" t="s">
        <v>606</v>
      </c>
      <c r="V135" s="58" t="s">
        <v>607</v>
      </c>
      <c r="W135" s="58" t="s">
        <v>608</v>
      </c>
      <c r="X135" s="58" t="s">
        <v>609</v>
      </c>
    </row>
    <row r="136" spans="2:24" x14ac:dyDescent="0.35">
      <c r="O136" s="59" t="s">
        <v>610</v>
      </c>
      <c r="P136" s="60" t="s">
        <v>611</v>
      </c>
      <c r="Q136" s="61">
        <v>0</v>
      </c>
      <c r="R136" s="62">
        <f>IF(Dashboard!F16&gt;0, Q136/Dashboard!F16, "")</f>
        <v>0</v>
      </c>
      <c r="S136" s="61">
        <v>0</v>
      </c>
      <c r="T136" s="62" t="str">
        <f>IF(AND(NOT(ISBLANK(S136)),Dashboard!F80&gt;0), S136/Dashboard!F80, "")</f>
        <v/>
      </c>
      <c r="U136" s="61">
        <v>0</v>
      </c>
      <c r="V136" s="62" t="str">
        <f>IF(AND(NOT(ISBLANK(U136)),Dashboard!F81&gt;0), U136/Dashboard!F81, "")</f>
        <v/>
      </c>
      <c r="W136" s="61">
        <v>0</v>
      </c>
      <c r="X136" s="62" t="str">
        <f>IF(AND(NOT(ISBLANK(W136)),Dashboard!F82&gt;0), W136/Dashboard!F82, "")</f>
        <v/>
      </c>
    </row>
    <row r="137" spans="2:24" x14ac:dyDescent="0.35">
      <c r="P137" s="53"/>
      <c r="Q137" s="40"/>
      <c r="R137" s="43" t="str">
        <f>IF(AND(NOT(ISBLANK(Q137)),Dashboard!F16&gt;0), Q137/Dashboard!F16, "")</f>
        <v/>
      </c>
      <c r="S137" s="40"/>
      <c r="T137" s="43" t="str">
        <f>IF(AND(NOT(ISBLANK(S137)),Dashboard!F80&gt;0), S137/Dashboard!F80, "")</f>
        <v/>
      </c>
      <c r="U137" s="40"/>
      <c r="V137" s="43" t="str">
        <f>IF(AND(NOT(ISBLANK(U137)),Dashboard!F81&gt;0), U137/Dashboard!F81, "")</f>
        <v/>
      </c>
      <c r="W137" s="40"/>
      <c r="X137" s="43" t="str">
        <f>IF(AND(NOT(ISBLANK(W137)),Dashboard!F82&gt;0), W137/Dashboard!F82, "")</f>
        <v/>
      </c>
    </row>
    <row r="138" spans="2:24" x14ac:dyDescent="0.35">
      <c r="P138" s="53"/>
      <c r="Q138" s="40"/>
      <c r="R138" s="43" t="str">
        <f>IF(AND(NOT(ISBLANK(Q138)),Dashboard!F16&gt;0), Q138/Dashboard!F16, "")</f>
        <v/>
      </c>
      <c r="S138" s="40"/>
      <c r="T138" s="43" t="str">
        <f>IF(AND(NOT(ISBLANK(S138)),Dashboard!F80&gt;0), S138/Dashboard!F80, "")</f>
        <v/>
      </c>
      <c r="U138" s="40"/>
      <c r="V138" s="43" t="str">
        <f>IF(AND(NOT(ISBLANK(U138)),Dashboard!F81&gt;0), U138/Dashboard!F81, "")</f>
        <v/>
      </c>
      <c r="W138" s="40"/>
      <c r="X138" s="43" t="str">
        <f>IF(AND(NOT(ISBLANK(W138)),Dashboard!F82&gt;0), W138/Dashboard!F82, "")</f>
        <v/>
      </c>
    </row>
    <row r="139" spans="2:24" x14ac:dyDescent="0.35">
      <c r="P139" s="53"/>
      <c r="Q139" s="40"/>
      <c r="R139" s="43" t="str">
        <f>IF(AND(NOT(ISBLANK(Q139)),Dashboard!F16&gt;0), Q139/Dashboard!F16, "")</f>
        <v/>
      </c>
      <c r="S139" s="40"/>
      <c r="T139" s="43" t="str">
        <f>IF(AND(NOT(ISBLANK(S139)),Dashboard!F80&gt;0), S139/Dashboard!F80, "")</f>
        <v/>
      </c>
      <c r="U139" s="40"/>
      <c r="V139" s="43" t="str">
        <f>IF(AND(NOT(ISBLANK(U139)),Dashboard!F81&gt;0), U139/Dashboard!F81, "")</f>
        <v/>
      </c>
      <c r="W139" s="40"/>
      <c r="X139" s="43" t="str">
        <f>IF(AND(NOT(ISBLANK(W139)),Dashboard!F82&gt;0), W139/Dashboard!F82, "")</f>
        <v/>
      </c>
    </row>
    <row r="140" spans="2:24" x14ac:dyDescent="0.35">
      <c r="P140" s="53"/>
      <c r="Q140" s="40"/>
      <c r="R140" s="43" t="str">
        <f>IF(AND(NOT(ISBLANK(Q140)),Dashboard!F16&gt;0), Q140/Dashboard!F16, "")</f>
        <v/>
      </c>
      <c r="S140" s="40"/>
      <c r="T140" s="43" t="str">
        <f>IF(AND(NOT(ISBLANK(S140)),Dashboard!F80&gt;0), S140/Dashboard!F80, "")</f>
        <v/>
      </c>
      <c r="U140" s="40"/>
      <c r="V140" s="43" t="str">
        <f>IF(AND(NOT(ISBLANK(U140)),Dashboard!F81&gt;0), U140/Dashboard!F81, "")</f>
        <v/>
      </c>
      <c r="W140" s="40"/>
      <c r="X140" s="43" t="str">
        <f>IF(AND(NOT(ISBLANK(W140)),Dashboard!F82&gt;0), W140/Dashboard!F82, "")</f>
        <v/>
      </c>
    </row>
    <row r="141" spans="2:24" x14ac:dyDescent="0.35">
      <c r="P141" s="53"/>
      <c r="Q141" s="40"/>
      <c r="R141" s="43" t="str">
        <f>IF(AND(NOT(ISBLANK(Q141)),Dashboard!F16&gt;0), Q141/Dashboard!F16, "")</f>
        <v/>
      </c>
      <c r="S141" s="40"/>
      <c r="T141" s="43" t="str">
        <f>IF(AND(NOT(ISBLANK(S141)),Dashboard!F80&gt;0), S141/Dashboard!F80, "")</f>
        <v/>
      </c>
      <c r="U141" s="40"/>
      <c r="V141" s="43" t="str">
        <f>IF(AND(NOT(ISBLANK(U141)),Dashboard!F81&gt;0), U141/Dashboard!F81, "")</f>
        <v/>
      </c>
      <c r="W141" s="40"/>
      <c r="X141" s="43" t="str">
        <f>IF(AND(NOT(ISBLANK(W141)),Dashboard!F82&gt;0), W141/Dashboard!F82, "")</f>
        <v/>
      </c>
    </row>
    <row r="142" spans="2:24" x14ac:dyDescent="0.35">
      <c r="P142" s="53"/>
      <c r="Q142" s="40"/>
      <c r="R142" s="43" t="str">
        <f>IF(AND(NOT(ISBLANK(Q142)),Dashboard!F16&gt;0), Q142/Dashboard!F16, "")</f>
        <v/>
      </c>
      <c r="S142" s="40"/>
      <c r="T142" s="43" t="str">
        <f>IF(AND(NOT(ISBLANK(S142)),Dashboard!F80&gt;0), S142/Dashboard!F80, "")</f>
        <v/>
      </c>
      <c r="U142" s="40"/>
      <c r="V142" s="43" t="str">
        <f>IF(AND(NOT(ISBLANK(U142)),Dashboard!F81&gt;0), U142/Dashboard!F81, "")</f>
        <v/>
      </c>
      <c r="W142" s="40"/>
      <c r="X142" s="43" t="str">
        <f>IF(AND(NOT(ISBLANK(W142)),Dashboard!F82&gt;0), W142/Dashboard!F82, "")</f>
        <v/>
      </c>
    </row>
    <row r="143" spans="2:24" x14ac:dyDescent="0.35">
      <c r="P143" s="53"/>
      <c r="Q143" s="40"/>
      <c r="R143" s="43" t="str">
        <f>IF(AND(NOT(ISBLANK(Q143)),Dashboard!F16&gt;0), Q143/Dashboard!F16, "")</f>
        <v/>
      </c>
      <c r="S143" s="40"/>
      <c r="T143" s="43" t="str">
        <f>IF(AND(NOT(ISBLANK(S143)),Dashboard!F80&gt;0), S143/Dashboard!F80, "")</f>
        <v/>
      </c>
      <c r="U143" s="40"/>
      <c r="V143" s="43" t="str">
        <f>IF(AND(NOT(ISBLANK(U143)),Dashboard!F81&gt;0), U143/Dashboard!F81, "")</f>
        <v/>
      </c>
      <c r="W143" s="40"/>
      <c r="X143" s="43" t="str">
        <f>IF(AND(NOT(ISBLANK(W143)),Dashboard!F82&gt;0), W143/Dashboard!F82, "")</f>
        <v/>
      </c>
    </row>
    <row r="144" spans="2:24" x14ac:dyDescent="0.35">
      <c r="P144" s="53"/>
      <c r="Q144" s="40"/>
      <c r="R144" s="43" t="str">
        <f>IF(AND(NOT(ISBLANK(Q144)),Dashboard!F16&gt;0), Q144/Dashboard!F16, "")</f>
        <v/>
      </c>
      <c r="S144" s="40"/>
      <c r="T144" s="43" t="str">
        <f>IF(AND(NOT(ISBLANK(S144)),Dashboard!F80&gt;0), S144/Dashboard!F80, "")</f>
        <v/>
      </c>
      <c r="U144" s="40"/>
      <c r="V144" s="43" t="str">
        <f>IF(AND(NOT(ISBLANK(U144)),Dashboard!F81&gt;0), U144/Dashboard!F81, "")</f>
        <v/>
      </c>
      <c r="W144" s="40"/>
      <c r="X144" s="43" t="str">
        <f>IF(AND(NOT(ISBLANK(W144)),Dashboard!F82&gt;0), W144/Dashboard!F82, "")</f>
        <v/>
      </c>
    </row>
    <row r="145" spans="16:24" x14ac:dyDescent="0.35">
      <c r="P145" s="53"/>
      <c r="Q145" s="40"/>
      <c r="R145" s="43" t="str">
        <f>IF(AND(NOT(ISBLANK(Q145)),Dashboard!F16&gt;0), Q145/Dashboard!F16, "")</f>
        <v/>
      </c>
      <c r="S145" s="40"/>
      <c r="T145" s="43" t="str">
        <f>IF(AND(NOT(ISBLANK(S145)),Dashboard!F80&gt;0), S145/Dashboard!F80, "")</f>
        <v/>
      </c>
      <c r="U145" s="40"/>
      <c r="V145" s="43" t="str">
        <f>IF(AND(NOT(ISBLANK(U145)),Dashboard!F81&gt;0), U145/Dashboard!F81, "")</f>
        <v/>
      </c>
      <c r="W145" s="40"/>
      <c r="X145" s="43" t="str">
        <f>IF(AND(NOT(ISBLANK(W145)),Dashboard!F82&gt;0), W145/Dashboard!F82, "")</f>
        <v/>
      </c>
    </row>
    <row r="146" spans="16:24" x14ac:dyDescent="0.35">
      <c r="P146" s="53"/>
      <c r="Q146" s="40"/>
      <c r="R146" s="43" t="str">
        <f>IF(AND(NOT(ISBLANK(Q146)),Dashboard!F16&gt;0), Q146/Dashboard!F16, "")</f>
        <v/>
      </c>
      <c r="S146" s="40"/>
      <c r="T146" s="43" t="str">
        <f>IF(AND(NOT(ISBLANK(S146)),Dashboard!F80&gt;0), S146/Dashboard!F80, "")</f>
        <v/>
      </c>
      <c r="U146" s="40"/>
      <c r="V146" s="43" t="str">
        <f>IF(AND(NOT(ISBLANK(U146)),Dashboard!F81&gt;0), U146/Dashboard!F81, "")</f>
        <v/>
      </c>
      <c r="W146" s="40"/>
      <c r="X146" s="43" t="str">
        <f>IF(AND(NOT(ISBLANK(W146)),Dashboard!F82&gt;0), W146/Dashboard!F82, "")</f>
        <v/>
      </c>
    </row>
    <row r="147" spans="16:24" x14ac:dyDescent="0.35">
      <c r="P147" s="53"/>
      <c r="Q147" s="40"/>
      <c r="R147" s="43" t="str">
        <f>IF(AND(NOT(ISBLANK(Q147)),Dashboard!F16&gt;0), Q147/Dashboard!F16, "")</f>
        <v/>
      </c>
      <c r="S147" s="40"/>
      <c r="T147" s="43" t="str">
        <f>IF(AND(NOT(ISBLANK(S147)),Dashboard!F80&gt;0), S147/Dashboard!F80, "")</f>
        <v/>
      </c>
      <c r="U147" s="40"/>
      <c r="V147" s="43" t="str">
        <f>IF(AND(NOT(ISBLANK(U147)),Dashboard!F81&gt;0), U147/Dashboard!F81, "")</f>
        <v/>
      </c>
      <c r="W147" s="40"/>
      <c r="X147" s="43" t="str">
        <f>IF(AND(NOT(ISBLANK(W147)),Dashboard!F82&gt;0), W147/Dashboard!F82, "")</f>
        <v/>
      </c>
    </row>
    <row r="148" spans="16:24" x14ac:dyDescent="0.35">
      <c r="P148" s="53"/>
      <c r="Q148" s="40"/>
      <c r="R148" s="43" t="str">
        <f>IF(AND(NOT(ISBLANK(Q148)),Dashboard!F16&gt;0), Q148/Dashboard!F16, "")</f>
        <v/>
      </c>
      <c r="S148" s="40"/>
      <c r="T148" s="43" t="str">
        <f>IF(AND(NOT(ISBLANK(S148)),Dashboard!F80&gt;0), S148/Dashboard!F80, "")</f>
        <v/>
      </c>
      <c r="U148" s="40"/>
      <c r="V148" s="43" t="str">
        <f>IF(AND(NOT(ISBLANK(U148)),Dashboard!F81&gt;0), U148/Dashboard!F81, "")</f>
        <v/>
      </c>
      <c r="W148" s="40"/>
      <c r="X148" s="43" t="str">
        <f>IF(AND(NOT(ISBLANK(W148)),Dashboard!F82&gt;0), W148/Dashboard!F82, "")</f>
        <v/>
      </c>
    </row>
    <row r="149" spans="16:24" x14ac:dyDescent="0.35">
      <c r="P149" s="53"/>
      <c r="Q149" s="40"/>
      <c r="R149" s="43" t="str">
        <f>IF(AND(NOT(ISBLANK(Q149)),Dashboard!F16&gt;0), Q149/Dashboard!F16, "")</f>
        <v/>
      </c>
      <c r="S149" s="40"/>
      <c r="T149" s="43" t="str">
        <f>IF(AND(NOT(ISBLANK(S149)),Dashboard!F80&gt;0), S149/Dashboard!F80, "")</f>
        <v/>
      </c>
      <c r="U149" s="40"/>
      <c r="V149" s="43" t="str">
        <f>IF(AND(NOT(ISBLANK(U149)),Dashboard!F81&gt;0), U149/Dashboard!F81, "")</f>
        <v/>
      </c>
      <c r="W149" s="40"/>
      <c r="X149" s="43" t="str">
        <f>IF(AND(NOT(ISBLANK(W149)),Dashboard!F82&gt;0), W149/Dashboard!F82, "")</f>
        <v/>
      </c>
    </row>
    <row r="150" spans="16:24" x14ac:dyDescent="0.35">
      <c r="P150" s="53"/>
      <c r="Q150" s="40"/>
      <c r="R150" s="43" t="str">
        <f>IF(AND(NOT(ISBLANK(Q150)),Dashboard!F16&gt;0), Q150/Dashboard!F16, "")</f>
        <v/>
      </c>
      <c r="S150" s="40"/>
      <c r="T150" s="43" t="str">
        <f>IF(AND(NOT(ISBLANK(S150)),Dashboard!F80&gt;0), S150/Dashboard!F80, "")</f>
        <v/>
      </c>
      <c r="U150" s="40"/>
      <c r="V150" s="43" t="str">
        <f>IF(AND(NOT(ISBLANK(U150)),Dashboard!F81&gt;0), U150/Dashboard!F81, "")</f>
        <v/>
      </c>
      <c r="W150" s="40"/>
      <c r="X150" s="43" t="str">
        <f>IF(AND(NOT(ISBLANK(W150)),Dashboard!F82&gt;0), W150/Dashboard!F82, "")</f>
        <v/>
      </c>
    </row>
    <row r="151" spans="16:24" x14ac:dyDescent="0.35">
      <c r="P151" s="53"/>
      <c r="Q151" s="40"/>
      <c r="R151" s="43" t="str">
        <f>IF(AND(NOT(ISBLANK(Q151)),Dashboard!F16&gt;0), Q151/Dashboard!F16, "")</f>
        <v/>
      </c>
      <c r="S151" s="40"/>
      <c r="T151" s="43" t="str">
        <f>IF(AND(NOT(ISBLANK(S151)),Dashboard!F80&gt;0), S151/Dashboard!F80, "")</f>
        <v/>
      </c>
      <c r="U151" s="40"/>
      <c r="V151" s="43" t="str">
        <f>IF(AND(NOT(ISBLANK(U151)),Dashboard!F81&gt;0), U151/Dashboard!F81, "")</f>
        <v/>
      </c>
      <c r="W151" s="40"/>
      <c r="X151" s="43" t="str">
        <f>IF(AND(NOT(ISBLANK(W151)),Dashboard!F82&gt;0), W151/Dashboard!F82, "")</f>
        <v/>
      </c>
    </row>
    <row r="152" spans="16:24" x14ac:dyDescent="0.35">
      <c r="P152" s="53"/>
      <c r="Q152" s="40"/>
      <c r="R152" s="43" t="str">
        <f>IF(AND(NOT(ISBLANK(Q152)),Dashboard!F16&gt;0), Q152/Dashboard!F16, "")</f>
        <v/>
      </c>
      <c r="S152" s="40"/>
      <c r="T152" s="43" t="str">
        <f>IF(AND(NOT(ISBLANK(S152)),Dashboard!F80&gt;0), S152/Dashboard!F80, "")</f>
        <v/>
      </c>
      <c r="U152" s="40"/>
      <c r="V152" s="43" t="str">
        <f>IF(AND(NOT(ISBLANK(U152)),Dashboard!F81&gt;0), U152/Dashboard!F81, "")</f>
        <v/>
      </c>
      <c r="W152" s="40"/>
      <c r="X152" s="43" t="str">
        <f>IF(AND(NOT(ISBLANK(W152)),Dashboard!F82&gt;0), W152/Dashboard!F82, "")</f>
        <v/>
      </c>
    </row>
    <row r="153" spans="16:24" x14ac:dyDescent="0.35">
      <c r="P153" s="53"/>
      <c r="Q153" s="40"/>
      <c r="R153" s="43" t="str">
        <f>IF(AND(NOT(ISBLANK(Q153)),Dashboard!F16&gt;0), Q153/Dashboard!F16, "")</f>
        <v/>
      </c>
      <c r="S153" s="40"/>
      <c r="T153" s="43" t="str">
        <f>IF(AND(NOT(ISBLANK(S153)),Dashboard!F80&gt;0), S153/Dashboard!F80, "")</f>
        <v/>
      </c>
      <c r="U153" s="40"/>
      <c r="V153" s="43" t="str">
        <f>IF(AND(NOT(ISBLANK(U153)),Dashboard!F81&gt;0), U153/Dashboard!F81, "")</f>
        <v/>
      </c>
      <c r="W153" s="40"/>
      <c r="X153" s="43" t="str">
        <f>IF(AND(NOT(ISBLANK(W153)),Dashboard!F82&gt;0), W153/Dashboard!F82, "")</f>
        <v/>
      </c>
    </row>
    <row r="154" spans="16:24" x14ac:dyDescent="0.35">
      <c r="P154" s="53"/>
      <c r="Q154" s="40"/>
      <c r="R154" s="43" t="str">
        <f>IF(AND(NOT(ISBLANK(Q154)),Dashboard!F16&gt;0), Q154/Dashboard!F16, "")</f>
        <v/>
      </c>
      <c r="S154" s="40"/>
      <c r="T154" s="43" t="str">
        <f>IF(AND(NOT(ISBLANK(S154)),Dashboard!F80&gt;0), S154/Dashboard!F80, "")</f>
        <v/>
      </c>
      <c r="U154" s="40"/>
      <c r="V154" s="43" t="str">
        <f>IF(AND(NOT(ISBLANK(U154)),Dashboard!F81&gt;0), U154/Dashboard!F81, "")</f>
        <v/>
      </c>
      <c r="W154" s="40"/>
      <c r="X154" s="43" t="str">
        <f>IF(AND(NOT(ISBLANK(W154)),Dashboard!F82&gt;0), W154/Dashboard!F82, "")</f>
        <v/>
      </c>
    </row>
    <row r="155" spans="16:24" x14ac:dyDescent="0.35">
      <c r="P155" s="53"/>
      <c r="Q155" s="40"/>
      <c r="R155" s="43" t="str">
        <f>IF(AND(NOT(ISBLANK(Q155)),Dashboard!F16&gt;0), Q155/Dashboard!F16, "")</f>
        <v/>
      </c>
      <c r="S155" s="40"/>
      <c r="T155" s="43" t="str">
        <f>IF(AND(NOT(ISBLANK(S155)),Dashboard!F80&gt;0), S155/Dashboard!F80, "")</f>
        <v/>
      </c>
      <c r="U155" s="40"/>
      <c r="V155" s="43" t="str">
        <f>IF(AND(NOT(ISBLANK(U155)),Dashboard!F81&gt;0), U155/Dashboard!F81, "")</f>
        <v/>
      </c>
      <c r="W155" s="40"/>
      <c r="X155" s="43" t="str">
        <f>IF(AND(NOT(ISBLANK(W155)),Dashboard!F82&gt;0), W155/Dashboard!F82, "")</f>
        <v/>
      </c>
    </row>
    <row r="156" spans="16:24" x14ac:dyDescent="0.35">
      <c r="P156" s="53"/>
      <c r="Q156" s="40"/>
      <c r="R156" s="43" t="str">
        <f>IF(AND(NOT(ISBLANK(Q156)),Dashboard!F16&gt;0), Q156/Dashboard!F16, "")</f>
        <v/>
      </c>
      <c r="S156" s="40"/>
      <c r="T156" s="43" t="str">
        <f>IF(AND(NOT(ISBLANK(S156)),Dashboard!F80&gt;0), S156/Dashboard!F80, "")</f>
        <v/>
      </c>
      <c r="U156" s="40"/>
      <c r="V156" s="43" t="str">
        <f>IF(AND(NOT(ISBLANK(U156)),Dashboard!F81&gt;0), U156/Dashboard!F81, "")</f>
        <v/>
      </c>
      <c r="W156" s="40"/>
      <c r="X156" s="43" t="str">
        <f>IF(AND(NOT(ISBLANK(W156)),Dashboard!F82&gt;0), W156/Dashboard!F82, "")</f>
        <v/>
      </c>
    </row>
    <row r="157" spans="16:24" x14ac:dyDescent="0.35">
      <c r="P157" s="53"/>
      <c r="Q157" s="40"/>
      <c r="R157" s="43" t="str">
        <f>IF(AND(NOT(ISBLANK(Q157)),Dashboard!F16&gt;0), Q157/Dashboard!F16, "")</f>
        <v/>
      </c>
      <c r="S157" s="40"/>
      <c r="T157" s="43" t="str">
        <f>IF(AND(NOT(ISBLANK(S157)),Dashboard!F80&gt;0), S157/Dashboard!F80, "")</f>
        <v/>
      </c>
      <c r="U157" s="40"/>
      <c r="V157" s="43" t="str">
        <f>IF(AND(NOT(ISBLANK(U157)),Dashboard!F81&gt;0), U157/Dashboard!F81, "")</f>
        <v/>
      </c>
      <c r="W157" s="40"/>
      <c r="X157" s="43" t="str">
        <f>IF(AND(NOT(ISBLANK(W157)),Dashboard!F82&gt;0), W157/Dashboard!F82, "")</f>
        <v/>
      </c>
    </row>
    <row r="158" spans="16:24" x14ac:dyDescent="0.35">
      <c r="P158" s="53"/>
      <c r="Q158" s="40"/>
      <c r="R158" s="43" t="str">
        <f>IF(AND(NOT(ISBLANK(Q158)),Dashboard!F16&gt;0), Q158/Dashboard!F16, "")</f>
        <v/>
      </c>
      <c r="S158" s="40"/>
      <c r="T158" s="43" t="str">
        <f>IF(AND(NOT(ISBLANK(S158)),Dashboard!F80&gt;0), S158/Dashboard!F80, "")</f>
        <v/>
      </c>
      <c r="U158" s="40"/>
      <c r="V158" s="43" t="str">
        <f>IF(AND(NOT(ISBLANK(U158)),Dashboard!F81&gt;0), U158/Dashboard!F81, "")</f>
        <v/>
      </c>
      <c r="W158" s="40"/>
      <c r="X158" s="43" t="str">
        <f>IF(AND(NOT(ISBLANK(W158)),Dashboard!F82&gt;0), W158/Dashboard!F82, "")</f>
        <v/>
      </c>
    </row>
    <row r="159" spans="16:24" x14ac:dyDescent="0.35">
      <c r="P159" s="53"/>
      <c r="Q159" s="40"/>
      <c r="R159" s="43" t="str">
        <f>IF(AND(NOT(ISBLANK(Q159)),Dashboard!F16&gt;0), Q159/Dashboard!F16, "")</f>
        <v/>
      </c>
      <c r="S159" s="40"/>
      <c r="T159" s="43" t="str">
        <f>IF(AND(NOT(ISBLANK(S159)),Dashboard!F80&gt;0), S159/Dashboard!F80, "")</f>
        <v/>
      </c>
      <c r="U159" s="40"/>
      <c r="V159" s="43" t="str">
        <f>IF(AND(NOT(ISBLANK(U159)),Dashboard!F81&gt;0), U159/Dashboard!F81, "")</f>
        <v/>
      </c>
      <c r="W159" s="40"/>
      <c r="X159" s="43" t="str">
        <f>IF(AND(NOT(ISBLANK(W159)),Dashboard!F82&gt;0), W159/Dashboard!F82, "")</f>
        <v/>
      </c>
    </row>
    <row r="160" spans="16:24" x14ac:dyDescent="0.35">
      <c r="P160" s="53"/>
      <c r="Q160" s="40"/>
      <c r="R160" s="43" t="str">
        <f>IF(AND(NOT(ISBLANK(Q160)),Dashboard!F16&gt;0), Q160/Dashboard!F16, "")</f>
        <v/>
      </c>
      <c r="S160" s="40"/>
      <c r="T160" s="43" t="str">
        <f>IF(AND(NOT(ISBLANK(S160)),Dashboard!F80&gt;0), S160/Dashboard!F80, "")</f>
        <v/>
      </c>
      <c r="U160" s="40"/>
      <c r="V160" s="43" t="str">
        <f>IF(AND(NOT(ISBLANK(U160)),Dashboard!F81&gt;0), U160/Dashboard!F81, "")</f>
        <v/>
      </c>
      <c r="W160" s="40"/>
      <c r="X160" s="43" t="str">
        <f>IF(AND(NOT(ISBLANK(W160)),Dashboard!F82&gt;0), W160/Dashboard!F82, "")</f>
        <v/>
      </c>
    </row>
    <row r="161" spans="2:24" x14ac:dyDescent="0.35">
      <c r="P161" s="53"/>
      <c r="Q161" s="40"/>
      <c r="R161" s="43" t="str">
        <f>IF(AND(NOT(ISBLANK(Q161)),Dashboard!F16&gt;0), Q161/Dashboard!F16, "")</f>
        <v/>
      </c>
      <c r="S161" s="40"/>
      <c r="T161" s="43" t="str">
        <f>IF(AND(NOT(ISBLANK(S161)),Dashboard!F80&gt;0), S161/Dashboard!F80, "")</f>
        <v/>
      </c>
      <c r="U161" s="40"/>
      <c r="V161" s="43" t="str">
        <f>IF(AND(NOT(ISBLANK(U161)),Dashboard!F81&gt;0), U161/Dashboard!F81, "")</f>
        <v/>
      </c>
      <c r="W161" s="40"/>
      <c r="X161" s="43" t="str">
        <f>IF(AND(NOT(ISBLANK(W161)),Dashboard!F82&gt;0), W161/Dashboard!F82, "")</f>
        <v/>
      </c>
    </row>
    <row r="162" spans="2:24" x14ac:dyDescent="0.35">
      <c r="P162" s="53"/>
      <c r="Q162" s="40"/>
      <c r="R162" s="43" t="str">
        <f>IF(AND(NOT(ISBLANK(Q162)),Dashboard!F16&gt;0), Q162/Dashboard!F16, "")</f>
        <v/>
      </c>
      <c r="S162" s="40"/>
      <c r="T162" s="43" t="str">
        <f>IF(AND(NOT(ISBLANK(S162)),Dashboard!F80&gt;0), S162/Dashboard!F80, "")</f>
        <v/>
      </c>
      <c r="U162" s="40"/>
      <c r="V162" s="43" t="str">
        <f>IF(AND(NOT(ISBLANK(U162)),Dashboard!F81&gt;0), U162/Dashboard!F81, "")</f>
        <v/>
      </c>
      <c r="W162" s="40"/>
      <c r="X162" s="43" t="str">
        <f>IF(AND(NOT(ISBLANK(W162)),Dashboard!F82&gt;0), W162/Dashboard!F82, "")</f>
        <v/>
      </c>
    </row>
    <row r="163" spans="2:24" x14ac:dyDescent="0.35">
      <c r="P163" s="53"/>
      <c r="Q163" s="40"/>
      <c r="R163" s="43" t="str">
        <f>IF(AND(NOT(ISBLANK(Q163)),Dashboard!F16&gt;0), Q163/Dashboard!F16, "")</f>
        <v/>
      </c>
      <c r="S163" s="40"/>
      <c r="T163" s="43" t="str">
        <f>IF(AND(NOT(ISBLANK(S163)),Dashboard!F80&gt;0), S163/Dashboard!F80, "")</f>
        <v/>
      </c>
      <c r="U163" s="40"/>
      <c r="V163" s="43" t="str">
        <f>IF(AND(NOT(ISBLANK(U163)),Dashboard!F81&gt;0), U163/Dashboard!F81, "")</f>
        <v/>
      </c>
      <c r="W163" s="40"/>
      <c r="X163" s="43" t="str">
        <f>IF(AND(NOT(ISBLANK(W163)),Dashboard!F82&gt;0), W163/Dashboard!F82, "")</f>
        <v/>
      </c>
    </row>
    <row r="164" spans="2:24" x14ac:dyDescent="0.35">
      <c r="P164" s="53"/>
      <c r="Q164" s="40"/>
      <c r="R164" s="43" t="str">
        <f>IF(AND(NOT(ISBLANK(Q164)),Dashboard!F16&gt;0), Q164/Dashboard!F16, "")</f>
        <v/>
      </c>
      <c r="S164" s="40"/>
      <c r="T164" s="43" t="str">
        <f>IF(AND(NOT(ISBLANK(S164)),Dashboard!F80&gt;0), S164/Dashboard!F80, "")</f>
        <v/>
      </c>
      <c r="U164" s="40"/>
      <c r="V164" s="43" t="str">
        <f>IF(AND(NOT(ISBLANK(U164)),Dashboard!F81&gt;0), U164/Dashboard!F81, "")</f>
        <v/>
      </c>
      <c r="W164" s="40"/>
      <c r="X164" s="43" t="str">
        <f>IF(AND(NOT(ISBLANK(W164)),Dashboard!F82&gt;0), W164/Dashboard!F82, "")</f>
        <v/>
      </c>
    </row>
    <row r="165" spans="2:24" x14ac:dyDescent="0.35">
      <c r="P165" s="53"/>
      <c r="Q165" s="40"/>
      <c r="R165" s="43" t="str">
        <f>IF(AND(NOT(ISBLANK(Q165)),Dashboard!F16&gt;0), Q165/Dashboard!F16, "")</f>
        <v/>
      </c>
      <c r="S165" s="40"/>
      <c r="T165" s="43" t="str">
        <f>IF(AND(NOT(ISBLANK(S165)),Dashboard!F80&gt;0), S165/Dashboard!F80, "")</f>
        <v/>
      </c>
      <c r="U165" s="40"/>
      <c r="V165" s="43" t="str">
        <f>IF(AND(NOT(ISBLANK(U165)),Dashboard!F81&gt;0), U165/Dashboard!F81, "")</f>
        <v/>
      </c>
      <c r="W165" s="40"/>
      <c r="X165" s="43" t="str">
        <f>IF(AND(NOT(ISBLANK(W165)),Dashboard!F82&gt;0), W165/Dashboard!F82, "")</f>
        <v/>
      </c>
    </row>
    <row r="166" spans="2:24" x14ac:dyDescent="0.35">
      <c r="P166" s="53"/>
      <c r="Q166" s="40"/>
      <c r="R166" s="43" t="str">
        <f>IF(AND(NOT(ISBLANK(Q166)),Dashboard!F16&gt;0), Q166/Dashboard!F16, "")</f>
        <v/>
      </c>
      <c r="S166" s="40"/>
      <c r="T166" s="43" t="str">
        <f>IF(AND(NOT(ISBLANK(S166)),Dashboard!F80&gt;0), S166/Dashboard!F80, "")</f>
        <v/>
      </c>
      <c r="U166" s="40"/>
      <c r="V166" s="43" t="str">
        <f>IF(AND(NOT(ISBLANK(U166)),Dashboard!F81&gt;0), U166/Dashboard!F81, "")</f>
        <v/>
      </c>
      <c r="W166" s="40"/>
      <c r="X166" s="43" t="str">
        <f>IF(AND(NOT(ISBLANK(W166)),Dashboard!F82&gt;0), W166/Dashboard!F82, "")</f>
        <v/>
      </c>
    </row>
    <row r="171" spans="2:24" ht="21" x14ac:dyDescent="0.5">
      <c r="B171" s="37" t="s">
        <v>612</v>
      </c>
      <c r="P171" s="54" t="s">
        <v>613</v>
      </c>
    </row>
    <row r="173" spans="2:24" ht="45" customHeight="1" x14ac:dyDescent="0.35">
      <c r="B173" s="87" t="s">
        <v>614</v>
      </c>
      <c r="C173" s="80"/>
      <c r="D173" s="80"/>
      <c r="E173" s="80"/>
      <c r="F173" s="80"/>
      <c r="P173" s="87" t="s">
        <v>615</v>
      </c>
      <c r="Q173" s="80"/>
      <c r="R173" s="80"/>
      <c r="S173" s="80"/>
      <c r="T173" s="80"/>
      <c r="U173" s="80"/>
    </row>
    <row r="174" spans="2:24" ht="35" customHeight="1" x14ac:dyDescent="0.35">
      <c r="P174" s="84" t="s">
        <v>616</v>
      </c>
      <c r="Q174" s="84"/>
      <c r="R174" s="84" t="s">
        <v>617</v>
      </c>
      <c r="S174" s="84"/>
      <c r="T174" s="84"/>
    </row>
    <row r="175" spans="2:24" ht="30" customHeight="1" x14ac:dyDescent="0.35">
      <c r="P175" s="88">
        <v>0</v>
      </c>
      <c r="Q175" s="89"/>
      <c r="R175" s="90" t="s">
        <v>618</v>
      </c>
      <c r="S175" s="91"/>
      <c r="T175" s="91"/>
    </row>
    <row r="178" spans="16:22" ht="25" customHeight="1" x14ac:dyDescent="0.35">
      <c r="P178" s="63" t="s">
        <v>601</v>
      </c>
      <c r="Q178" s="63" t="s">
        <v>619</v>
      </c>
      <c r="R178" s="63" t="s">
        <v>620</v>
      </c>
      <c r="S178" s="92" t="s">
        <v>9</v>
      </c>
      <c r="T178" s="92"/>
      <c r="U178" s="92"/>
      <c r="V178" s="80"/>
    </row>
    <row r="179" spans="16:22" ht="20" customHeight="1" x14ac:dyDescent="0.35">
      <c r="P179" s="65"/>
      <c r="Q179" s="66"/>
      <c r="R179" s="67" t="str">
        <f>IF(AND(NOT(ISBLANK(Q179)), Dashboard!$P175&gt;0), Q179/Dashboard!$P175, "")</f>
        <v/>
      </c>
      <c r="S179" s="93"/>
      <c r="T179" s="94"/>
      <c r="U179" s="94"/>
      <c r="V179" s="94"/>
    </row>
    <row r="180" spans="16:22" ht="20" customHeight="1" x14ac:dyDescent="0.35">
      <c r="P180" s="65"/>
      <c r="Q180" s="66"/>
      <c r="R180" s="67" t="str">
        <f>IF(AND(NOT(ISBLANK(Q180)), Dashboard!$P175&gt;0), Q180/Dashboard!$P175, "")</f>
        <v/>
      </c>
      <c r="S180" s="93"/>
      <c r="T180" s="94"/>
      <c r="U180" s="94"/>
      <c r="V180" s="94"/>
    </row>
    <row r="181" spans="16:22" ht="20" customHeight="1" x14ac:dyDescent="0.35">
      <c r="P181" s="65"/>
      <c r="Q181" s="66"/>
      <c r="R181" s="67" t="str">
        <f>IF(AND(NOT(ISBLANK(Q181)), Dashboard!$P175&gt;0), Q181/Dashboard!$P175, "")</f>
        <v/>
      </c>
      <c r="S181" s="93"/>
      <c r="T181" s="94"/>
      <c r="U181" s="94"/>
      <c r="V181" s="94"/>
    </row>
    <row r="182" spans="16:22" ht="20" customHeight="1" x14ac:dyDescent="0.35">
      <c r="P182" s="65"/>
      <c r="Q182" s="66"/>
      <c r="R182" s="67" t="str">
        <f>IF(AND(NOT(ISBLANK(Q182)), Dashboard!$P175&gt;0), Q182/Dashboard!$P175, "")</f>
        <v/>
      </c>
      <c r="S182" s="93"/>
      <c r="T182" s="94"/>
      <c r="U182" s="94"/>
      <c r="V182" s="94"/>
    </row>
    <row r="183" spans="16:22" ht="20" customHeight="1" x14ac:dyDescent="0.35">
      <c r="P183" s="65"/>
      <c r="Q183" s="66"/>
      <c r="R183" s="67" t="str">
        <f>IF(AND(NOT(ISBLANK(Q183)), Dashboard!$P175&gt;0), Q183/Dashboard!$P175, "")</f>
        <v/>
      </c>
      <c r="S183" s="93"/>
      <c r="T183" s="94"/>
      <c r="U183" s="94"/>
      <c r="V183" s="94"/>
    </row>
    <row r="184" spans="16:22" ht="20" customHeight="1" x14ac:dyDescent="0.35">
      <c r="P184" s="65"/>
      <c r="Q184" s="66"/>
      <c r="R184" s="67" t="str">
        <f>IF(AND(NOT(ISBLANK(Q184)), Dashboard!$P175&gt;0), Q184/Dashboard!$P175, "")</f>
        <v/>
      </c>
      <c r="S184" s="93"/>
      <c r="T184" s="94"/>
      <c r="U184" s="94"/>
      <c r="V184" s="94"/>
    </row>
    <row r="185" spans="16:22" ht="20" customHeight="1" x14ac:dyDescent="0.35">
      <c r="P185" s="65"/>
      <c r="Q185" s="66"/>
      <c r="R185" s="67" t="str">
        <f>IF(AND(NOT(ISBLANK(Q185)), Dashboard!$P175&gt;0), Q185/Dashboard!$P175, "")</f>
        <v/>
      </c>
      <c r="S185" s="93"/>
      <c r="T185" s="94"/>
      <c r="U185" s="94"/>
      <c r="V185" s="94"/>
    </row>
    <row r="186" spans="16:22" ht="20" customHeight="1" x14ac:dyDescent="0.35">
      <c r="P186" s="65"/>
      <c r="Q186" s="66"/>
      <c r="R186" s="67" t="str">
        <f>IF(AND(NOT(ISBLANK(Q186)), Dashboard!$P175&gt;0), Q186/Dashboard!$P175, "")</f>
        <v/>
      </c>
      <c r="S186" s="93"/>
      <c r="T186" s="94"/>
      <c r="U186" s="94"/>
      <c r="V186" s="94"/>
    </row>
    <row r="187" spans="16:22" ht="20" customHeight="1" x14ac:dyDescent="0.35">
      <c r="P187" s="65"/>
      <c r="Q187" s="66"/>
      <c r="R187" s="67" t="str">
        <f>IF(AND(NOT(ISBLANK(Q187)), Dashboard!$P175&gt;0), Q187/Dashboard!$P175, "")</f>
        <v/>
      </c>
      <c r="S187" s="93"/>
      <c r="T187" s="94"/>
      <c r="U187" s="94"/>
      <c r="V187" s="94"/>
    </row>
    <row r="188" spans="16:22" ht="20" customHeight="1" x14ac:dyDescent="0.35">
      <c r="P188" s="65"/>
      <c r="Q188" s="66"/>
      <c r="R188" s="67" t="str">
        <f>IF(AND(NOT(ISBLANK(Q188)), Dashboard!$P175&gt;0), Q188/Dashboard!$P175, "")</f>
        <v/>
      </c>
      <c r="S188" s="93"/>
      <c r="T188" s="94"/>
      <c r="U188" s="94"/>
      <c r="V188" s="94"/>
    </row>
    <row r="189" spans="16:22" ht="20" customHeight="1" x14ac:dyDescent="0.35">
      <c r="P189" s="65"/>
      <c r="Q189" s="66"/>
      <c r="R189" s="67" t="str">
        <f>IF(AND(NOT(ISBLANK(Q189)), Dashboard!$P175&gt;0), Q189/Dashboard!$P175, "")</f>
        <v/>
      </c>
      <c r="S189" s="93"/>
      <c r="T189" s="94"/>
      <c r="U189" s="94"/>
      <c r="V189" s="94"/>
    </row>
    <row r="190" spans="16:22" ht="20" customHeight="1" x14ac:dyDescent="0.35">
      <c r="P190" s="65"/>
      <c r="Q190" s="66"/>
      <c r="R190" s="67" t="str">
        <f>IF(AND(NOT(ISBLANK(Q190)), Dashboard!$P175&gt;0), Q190/Dashboard!$P175, "")</f>
        <v/>
      </c>
      <c r="S190" s="93"/>
      <c r="T190" s="94"/>
      <c r="U190" s="94"/>
      <c r="V190" s="94"/>
    </row>
    <row r="191" spans="16:22" ht="20" customHeight="1" x14ac:dyDescent="0.35">
      <c r="P191" s="65"/>
      <c r="Q191" s="66"/>
      <c r="R191" s="67" t="str">
        <f>IF(AND(NOT(ISBLANK(Q191)), Dashboard!$P175&gt;0), Q191/Dashboard!$P175, "")</f>
        <v/>
      </c>
      <c r="S191" s="93"/>
      <c r="T191" s="94"/>
      <c r="U191" s="94"/>
      <c r="V191" s="94"/>
    </row>
    <row r="192" spans="16:22" ht="20" customHeight="1" x14ac:dyDescent="0.35">
      <c r="P192" s="65"/>
      <c r="Q192" s="66"/>
      <c r="R192" s="67" t="str">
        <f>IF(AND(NOT(ISBLANK(Q192)), Dashboard!$P175&gt;0), Q192/Dashboard!$P175, "")</f>
        <v/>
      </c>
      <c r="S192" s="93"/>
      <c r="T192" s="94"/>
      <c r="U192" s="94"/>
      <c r="V192" s="94"/>
    </row>
    <row r="193" spans="2:22" ht="20" customHeight="1" x14ac:dyDescent="0.35">
      <c r="P193" s="65"/>
      <c r="Q193" s="66"/>
      <c r="R193" s="67" t="str">
        <f>IF(AND(NOT(ISBLANK(Q193)), Dashboard!$P175&gt;0), Q193/Dashboard!$P175, "")</f>
        <v/>
      </c>
      <c r="S193" s="93"/>
      <c r="T193" s="94"/>
      <c r="U193" s="94"/>
      <c r="V193" s="94"/>
    </row>
    <row r="194" spans="2:22" ht="20" customHeight="1" x14ac:dyDescent="0.35">
      <c r="P194" s="65"/>
      <c r="Q194" s="66"/>
      <c r="R194" s="67" t="str">
        <f>IF(AND(NOT(ISBLANK(Q194)), Dashboard!$P175&gt;0), Q194/Dashboard!$P175, "")</f>
        <v/>
      </c>
      <c r="S194" s="93"/>
      <c r="T194" s="94"/>
      <c r="U194" s="94"/>
      <c r="V194" s="94"/>
    </row>
    <row r="195" spans="2:22" ht="20" customHeight="1" x14ac:dyDescent="0.35">
      <c r="P195" s="65"/>
      <c r="Q195" s="66"/>
      <c r="R195" s="67" t="str">
        <f>IF(AND(NOT(ISBLANK(Q195)), Dashboard!$P175&gt;0), Q195/Dashboard!$P175, "")</f>
        <v/>
      </c>
      <c r="S195" s="93"/>
      <c r="T195" s="94"/>
      <c r="U195" s="94"/>
      <c r="V195" s="94"/>
    </row>
    <row r="196" spans="2:22" ht="20" customHeight="1" x14ac:dyDescent="0.35">
      <c r="P196" s="65"/>
      <c r="Q196" s="66"/>
      <c r="R196" s="67" t="str">
        <f>IF(AND(NOT(ISBLANK(Q196)), Dashboard!$P175&gt;0), Q196/Dashboard!$P175, "")</f>
        <v/>
      </c>
      <c r="S196" s="93"/>
      <c r="T196" s="94"/>
      <c r="U196" s="94"/>
      <c r="V196" s="94"/>
    </row>
    <row r="197" spans="2:22" ht="20" customHeight="1" x14ac:dyDescent="0.35">
      <c r="P197" s="65"/>
      <c r="Q197" s="66"/>
      <c r="R197" s="67" t="str">
        <f>IF(AND(NOT(ISBLANK(Q197)), Dashboard!$P175&gt;0), Q197/Dashboard!$P175, "")</f>
        <v/>
      </c>
      <c r="S197" s="93"/>
      <c r="T197" s="94"/>
      <c r="U197" s="94"/>
      <c r="V197" s="94"/>
    </row>
    <row r="198" spans="2:22" ht="20" customHeight="1" x14ac:dyDescent="0.35">
      <c r="P198" s="65"/>
      <c r="Q198" s="66"/>
      <c r="R198" s="67" t="str">
        <f>IF(AND(NOT(ISBLANK(Q198)), Dashboard!$P175&gt;0), Q198/Dashboard!$P175, "")</f>
        <v/>
      </c>
      <c r="S198" s="93"/>
      <c r="T198" s="94"/>
      <c r="U198" s="94"/>
      <c r="V198" s="94"/>
    </row>
    <row r="202" spans="2:22" ht="32" customHeight="1" x14ac:dyDescent="0.35">
      <c r="B202" s="78" t="s">
        <v>494</v>
      </c>
      <c r="C202" s="78"/>
      <c r="D202" s="78"/>
      <c r="E202" s="78"/>
      <c r="F202" s="78"/>
      <c r="G202" s="78"/>
      <c r="H202" s="78"/>
      <c r="I202" s="78"/>
    </row>
  </sheetData>
  <mergeCells count="55">
    <mergeCell ref="B202:I202"/>
    <mergeCell ref="S194:V194"/>
    <mergeCell ref="S195:V195"/>
    <mergeCell ref="S196:V196"/>
    <mergeCell ref="S197:V197"/>
    <mergeCell ref="S198:V198"/>
    <mergeCell ref="S189:V189"/>
    <mergeCell ref="S190:V190"/>
    <mergeCell ref="S191:V191"/>
    <mergeCell ref="S192:V192"/>
    <mergeCell ref="S193:V193"/>
    <mergeCell ref="S184:V184"/>
    <mergeCell ref="S185:V185"/>
    <mergeCell ref="S186:V186"/>
    <mergeCell ref="S187:V187"/>
    <mergeCell ref="S188:V188"/>
    <mergeCell ref="S179:V179"/>
    <mergeCell ref="S180:V180"/>
    <mergeCell ref="S181:V181"/>
    <mergeCell ref="S182:V182"/>
    <mergeCell ref="S183:V183"/>
    <mergeCell ref="P174:Q174"/>
    <mergeCell ref="R174:T174"/>
    <mergeCell ref="P175:Q175"/>
    <mergeCell ref="R175:T175"/>
    <mergeCell ref="S178:V178"/>
    <mergeCell ref="C123:D123"/>
    <mergeCell ref="G123:H123"/>
    <mergeCell ref="B132:F132"/>
    <mergeCell ref="P132:W132"/>
    <mergeCell ref="B173:F173"/>
    <mergeCell ref="P173:U173"/>
    <mergeCell ref="C120:D120"/>
    <mergeCell ref="G120:H120"/>
    <mergeCell ref="C121:D121"/>
    <mergeCell ref="G121:H121"/>
    <mergeCell ref="C122:D122"/>
    <mergeCell ref="G122:H122"/>
    <mergeCell ref="C117:D117"/>
    <mergeCell ref="G117:H117"/>
    <mergeCell ref="C118:D118"/>
    <mergeCell ref="G118:H118"/>
    <mergeCell ref="C119:D119"/>
    <mergeCell ref="G119:H119"/>
    <mergeCell ref="F7:H7"/>
    <mergeCell ref="I7:O7"/>
    <mergeCell ref="F8:H8"/>
    <mergeCell ref="I8:O8"/>
    <mergeCell ref="F9:H9"/>
    <mergeCell ref="I9:O9"/>
    <mergeCell ref="B2:I2"/>
    <mergeCell ref="F5:H5"/>
    <mergeCell ref="I5:O5"/>
    <mergeCell ref="F6:H6"/>
    <mergeCell ref="I6:O6"/>
  </mergeCells>
  <conditionalFormatting sqref="D7">
    <cfRule type="cellIs" dxfId="32" priority="1" operator="greaterThanOrEqual">
      <formula>0.9</formula>
    </cfRule>
    <cfRule type="cellIs" dxfId="31" priority="2" operator="greaterThanOrEqual">
      <formula>0.5</formula>
    </cfRule>
    <cfRule type="cellIs" dxfId="30" priority="3" operator="lessThan">
      <formula>0.5</formula>
    </cfRule>
  </conditionalFormatting>
  <conditionalFormatting sqref="G118:H123">
    <cfRule type="expression" dxfId="29" priority="4">
      <formula>$G118&gt;=0.8</formula>
    </cfRule>
    <cfRule type="expression" dxfId="28" priority="5">
      <formula>AND($G118&gt;=0.5,$G118&lt;0.8)</formula>
    </cfRule>
    <cfRule type="expression" dxfId="27" priority="6">
      <formula>$G118&lt;0.5</formula>
    </cfRule>
  </conditionalFormatting>
  <conditionalFormatting sqref="K118:K123">
    <cfRule type="cellIs" dxfId="26" priority="7" operator="greaterThan">
      <formula>0</formula>
    </cfRule>
  </conditionalFormatting>
  <conditionalFormatting sqref="L118:L123">
    <cfRule type="cellIs" dxfId="25" priority="8" operator="greaterThan">
      <formula>0</formula>
    </cfRule>
  </conditionalFormatting>
  <conditionalFormatting sqref="M118:M123">
    <cfRule type="cellIs" dxfId="24" priority="9" operator="greaterThan">
      <formula>0</formula>
    </cfRule>
  </conditionalFormatting>
  <conditionalFormatting sqref="N118:N123">
    <cfRule type="cellIs" dxfId="23" priority="10" operator="greaterThan">
      <formula>0</formula>
    </cfRule>
  </conditionalFormatting>
  <dataValidations count="140">
    <dataValidation type="whole" allowBlank="1" showErrorMessage="1" errorTitle="Invalid overall count" error="Overall count must be between 0 and the current implemented total." sqref="Q137" xr:uid="{00000000-0002-0000-0100-000000000000}">
      <formula1>0</formula1>
      <formula2>C16</formula2>
    </dataValidation>
    <dataValidation type="whole" allowBlank="1" showErrorMessage="1" errorTitle="Invalid count" error="Value must be between 0 and the current implemented total." sqref="S137" xr:uid="{00000000-0002-0000-0100-000001000000}">
      <formula1>0</formula1>
      <formula2>C80</formula2>
    </dataValidation>
    <dataValidation type="whole" allowBlank="1" showErrorMessage="1" errorTitle="Invalid count" error="Value must be between 0 and the current implemented total." sqref="U137" xr:uid="{00000000-0002-0000-0100-000002000000}">
      <formula1>0</formula1>
      <formula2>C81</formula2>
    </dataValidation>
    <dataValidation type="whole" allowBlank="1" showErrorMessage="1" errorTitle="Invalid count" error="Value must be between 0 and the current implemented total." sqref="W137" xr:uid="{00000000-0002-0000-0100-000003000000}">
      <formula1>0</formula1>
      <formula2>C82</formula2>
    </dataValidation>
    <dataValidation type="whole" allowBlank="1" showErrorMessage="1" errorTitle="Invalid overall count" error="Overall count must be between 0 and the current implemented total." sqref="Q138" xr:uid="{00000000-0002-0000-0100-000004000000}">
      <formula1>0</formula1>
      <formula2>C16</formula2>
    </dataValidation>
    <dataValidation type="whole" allowBlank="1" showErrorMessage="1" errorTitle="Invalid count" error="Value must be between 0 and the current implemented total." sqref="S138" xr:uid="{00000000-0002-0000-0100-000005000000}">
      <formula1>0</formula1>
      <formula2>C80</formula2>
    </dataValidation>
    <dataValidation type="whole" allowBlank="1" showErrorMessage="1" errorTitle="Invalid count" error="Value must be between 0 and the current implemented total." sqref="U138" xr:uid="{00000000-0002-0000-0100-000006000000}">
      <formula1>0</formula1>
      <formula2>C81</formula2>
    </dataValidation>
    <dataValidation type="whole" allowBlank="1" showErrorMessage="1" errorTitle="Invalid count" error="Value must be between 0 and the current implemented total." sqref="W138" xr:uid="{00000000-0002-0000-0100-000007000000}">
      <formula1>0</formula1>
      <formula2>C82</formula2>
    </dataValidation>
    <dataValidation type="whole" allowBlank="1" showErrorMessage="1" errorTitle="Invalid overall count" error="Overall count must be between 0 and the current implemented total." sqref="Q139" xr:uid="{00000000-0002-0000-0100-000008000000}">
      <formula1>0</formula1>
      <formula2>C16</formula2>
    </dataValidation>
    <dataValidation type="whole" allowBlank="1" showErrorMessage="1" errorTitle="Invalid count" error="Value must be between 0 and the current implemented total." sqref="S139" xr:uid="{00000000-0002-0000-0100-000009000000}">
      <formula1>0</formula1>
      <formula2>C80</formula2>
    </dataValidation>
    <dataValidation type="whole" allowBlank="1" showErrorMessage="1" errorTitle="Invalid count" error="Value must be between 0 and the current implemented total." sqref="U139" xr:uid="{00000000-0002-0000-0100-00000A000000}">
      <formula1>0</formula1>
      <formula2>C81</formula2>
    </dataValidation>
    <dataValidation type="whole" allowBlank="1" showErrorMessage="1" errorTitle="Invalid count" error="Value must be between 0 and the current implemented total." sqref="W139" xr:uid="{00000000-0002-0000-0100-00000B000000}">
      <formula1>0</formula1>
      <formula2>C82</formula2>
    </dataValidation>
    <dataValidation type="whole" allowBlank="1" showErrorMessage="1" errorTitle="Invalid overall count" error="Overall count must be between 0 and the current implemented total." sqref="Q140" xr:uid="{00000000-0002-0000-0100-00000C000000}">
      <formula1>0</formula1>
      <formula2>C16</formula2>
    </dataValidation>
    <dataValidation type="whole" allowBlank="1" showErrorMessage="1" errorTitle="Invalid count" error="Value must be between 0 and the current implemented total." sqref="S140" xr:uid="{00000000-0002-0000-0100-00000D000000}">
      <formula1>0</formula1>
      <formula2>C80</formula2>
    </dataValidation>
    <dataValidation type="whole" allowBlank="1" showErrorMessage="1" errorTitle="Invalid count" error="Value must be between 0 and the current implemented total." sqref="U140" xr:uid="{00000000-0002-0000-0100-00000E000000}">
      <formula1>0</formula1>
      <formula2>C81</formula2>
    </dataValidation>
    <dataValidation type="whole" allowBlank="1" showErrorMessage="1" errorTitle="Invalid count" error="Value must be between 0 and the current implemented total." sqref="W140" xr:uid="{00000000-0002-0000-0100-00000F000000}">
      <formula1>0</formula1>
      <formula2>C82</formula2>
    </dataValidation>
    <dataValidation type="whole" allowBlank="1" showErrorMessage="1" errorTitle="Invalid overall count" error="Overall count must be between 0 and the current implemented total." sqref="Q141" xr:uid="{00000000-0002-0000-0100-000010000000}">
      <formula1>0</formula1>
      <formula2>C16</formula2>
    </dataValidation>
    <dataValidation type="whole" allowBlank="1" showErrorMessage="1" errorTitle="Invalid count" error="Value must be between 0 and the current implemented total." sqref="S141" xr:uid="{00000000-0002-0000-0100-000011000000}">
      <formula1>0</formula1>
      <formula2>C80</formula2>
    </dataValidation>
    <dataValidation type="whole" allowBlank="1" showErrorMessage="1" errorTitle="Invalid count" error="Value must be between 0 and the current implemented total." sqref="U141" xr:uid="{00000000-0002-0000-0100-000012000000}">
      <formula1>0</formula1>
      <formula2>C81</formula2>
    </dataValidation>
    <dataValidation type="whole" allowBlank="1" showErrorMessage="1" errorTitle="Invalid count" error="Value must be between 0 and the current implemented total." sqref="W141" xr:uid="{00000000-0002-0000-0100-000013000000}">
      <formula1>0</formula1>
      <formula2>C82</formula2>
    </dataValidation>
    <dataValidation type="whole" allowBlank="1" showErrorMessage="1" errorTitle="Invalid overall count" error="Overall count must be between 0 and the current implemented total." sqref="Q142" xr:uid="{00000000-0002-0000-0100-000014000000}">
      <formula1>0</formula1>
      <formula2>C16</formula2>
    </dataValidation>
    <dataValidation type="whole" allowBlank="1" showErrorMessage="1" errorTitle="Invalid count" error="Value must be between 0 and the current implemented total." sqref="S142" xr:uid="{00000000-0002-0000-0100-000015000000}">
      <formula1>0</formula1>
      <formula2>C80</formula2>
    </dataValidation>
    <dataValidation type="whole" allowBlank="1" showErrorMessage="1" errorTitle="Invalid count" error="Value must be between 0 and the current implemented total." sqref="U142" xr:uid="{00000000-0002-0000-0100-000016000000}">
      <formula1>0</formula1>
      <formula2>C81</formula2>
    </dataValidation>
    <dataValidation type="whole" allowBlank="1" showErrorMessage="1" errorTitle="Invalid count" error="Value must be between 0 and the current implemented total." sqref="W142" xr:uid="{00000000-0002-0000-0100-000017000000}">
      <formula1>0</formula1>
      <formula2>C82</formula2>
    </dataValidation>
    <dataValidation type="whole" allowBlank="1" showErrorMessage="1" errorTitle="Invalid overall count" error="Overall count must be between 0 and the current implemented total." sqref="Q143" xr:uid="{00000000-0002-0000-0100-000018000000}">
      <formula1>0</formula1>
      <formula2>C16</formula2>
    </dataValidation>
    <dataValidation type="whole" allowBlank="1" showErrorMessage="1" errorTitle="Invalid count" error="Value must be between 0 and the current implemented total." sqref="S143" xr:uid="{00000000-0002-0000-0100-000019000000}">
      <formula1>0</formula1>
      <formula2>C80</formula2>
    </dataValidation>
    <dataValidation type="whole" allowBlank="1" showErrorMessage="1" errorTitle="Invalid count" error="Value must be between 0 and the current implemented total." sqref="U143" xr:uid="{00000000-0002-0000-0100-00001A000000}">
      <formula1>0</formula1>
      <formula2>C81</formula2>
    </dataValidation>
    <dataValidation type="whole" allowBlank="1" showErrorMessage="1" errorTitle="Invalid count" error="Value must be between 0 and the current implemented total." sqref="W143" xr:uid="{00000000-0002-0000-0100-00001B000000}">
      <formula1>0</formula1>
      <formula2>C82</formula2>
    </dataValidation>
    <dataValidation type="whole" allowBlank="1" showErrorMessage="1" errorTitle="Invalid overall count" error="Overall count must be between 0 and the current implemented total." sqref="Q144" xr:uid="{00000000-0002-0000-0100-00001C000000}">
      <formula1>0</formula1>
      <formula2>C16</formula2>
    </dataValidation>
    <dataValidation type="whole" allowBlank="1" showErrorMessage="1" errorTitle="Invalid count" error="Value must be between 0 and the current implemented total." sqref="S144" xr:uid="{00000000-0002-0000-0100-00001D000000}">
      <formula1>0</formula1>
      <formula2>C80</formula2>
    </dataValidation>
    <dataValidation type="whole" allowBlank="1" showErrorMessage="1" errorTitle="Invalid count" error="Value must be between 0 and the current implemented total." sqref="U144" xr:uid="{00000000-0002-0000-0100-00001E000000}">
      <formula1>0</formula1>
      <formula2>C81</formula2>
    </dataValidation>
    <dataValidation type="whole" allowBlank="1" showErrorMessage="1" errorTitle="Invalid count" error="Value must be between 0 and the current implemented total." sqref="W144" xr:uid="{00000000-0002-0000-0100-00001F000000}">
      <formula1>0</formula1>
      <formula2>C82</formula2>
    </dataValidation>
    <dataValidation type="whole" allowBlank="1" showErrorMessage="1" errorTitle="Invalid overall count" error="Overall count must be between 0 and the current implemented total." sqref="Q145" xr:uid="{00000000-0002-0000-0100-000020000000}">
      <formula1>0</formula1>
      <formula2>C16</formula2>
    </dataValidation>
    <dataValidation type="whole" allowBlank="1" showErrorMessage="1" errorTitle="Invalid count" error="Value must be between 0 and the current implemented total." sqref="S145" xr:uid="{00000000-0002-0000-0100-000021000000}">
      <formula1>0</formula1>
      <formula2>C80</formula2>
    </dataValidation>
    <dataValidation type="whole" allowBlank="1" showErrorMessage="1" errorTitle="Invalid count" error="Value must be between 0 and the current implemented total." sqref="U145" xr:uid="{00000000-0002-0000-0100-000022000000}">
      <formula1>0</formula1>
      <formula2>C81</formula2>
    </dataValidation>
    <dataValidation type="whole" allowBlank="1" showErrorMessage="1" errorTitle="Invalid count" error="Value must be between 0 and the current implemented total." sqref="W145" xr:uid="{00000000-0002-0000-0100-000023000000}">
      <formula1>0</formula1>
      <formula2>C82</formula2>
    </dataValidation>
    <dataValidation type="whole" allowBlank="1" showErrorMessage="1" errorTitle="Invalid overall count" error="Overall count must be between 0 and the current implemented total." sqref="Q146" xr:uid="{00000000-0002-0000-0100-000024000000}">
      <formula1>0</formula1>
      <formula2>C16</formula2>
    </dataValidation>
    <dataValidation type="whole" allowBlank="1" showErrorMessage="1" errorTitle="Invalid count" error="Value must be between 0 and the current implemented total." sqref="S146" xr:uid="{00000000-0002-0000-0100-000025000000}">
      <formula1>0</formula1>
      <formula2>C80</formula2>
    </dataValidation>
    <dataValidation type="whole" allowBlank="1" showErrorMessage="1" errorTitle="Invalid count" error="Value must be between 0 and the current implemented total." sqref="U146" xr:uid="{00000000-0002-0000-0100-000026000000}">
      <formula1>0</formula1>
      <formula2>C81</formula2>
    </dataValidation>
    <dataValidation type="whole" allowBlank="1" showErrorMessage="1" errorTitle="Invalid count" error="Value must be between 0 and the current implemented total." sqref="W146" xr:uid="{00000000-0002-0000-0100-000027000000}">
      <formula1>0</formula1>
      <formula2>C82</formula2>
    </dataValidation>
    <dataValidation type="whole" allowBlank="1" showErrorMessage="1" errorTitle="Invalid overall count" error="Overall count must be between 0 and the current implemented total." sqref="Q147" xr:uid="{00000000-0002-0000-0100-000028000000}">
      <formula1>0</formula1>
      <formula2>C16</formula2>
    </dataValidation>
    <dataValidation type="whole" allowBlank="1" showErrorMessage="1" errorTitle="Invalid count" error="Value must be between 0 and the current implemented total." sqref="S147" xr:uid="{00000000-0002-0000-0100-000029000000}">
      <formula1>0</formula1>
      <formula2>C80</formula2>
    </dataValidation>
    <dataValidation type="whole" allowBlank="1" showErrorMessage="1" errorTitle="Invalid count" error="Value must be between 0 and the current implemented total." sqref="U147" xr:uid="{00000000-0002-0000-0100-00002A000000}">
      <formula1>0</formula1>
      <formula2>C81</formula2>
    </dataValidation>
    <dataValidation type="whole" allowBlank="1" showErrorMessage="1" errorTitle="Invalid count" error="Value must be between 0 and the current implemented total." sqref="W147" xr:uid="{00000000-0002-0000-0100-00002B000000}">
      <formula1>0</formula1>
      <formula2>C82</formula2>
    </dataValidation>
    <dataValidation type="whole" allowBlank="1" showErrorMessage="1" errorTitle="Invalid overall count" error="Overall count must be between 0 and the current implemented total." sqref="Q148" xr:uid="{00000000-0002-0000-0100-00002C000000}">
      <formula1>0</formula1>
      <formula2>C16</formula2>
    </dataValidation>
    <dataValidation type="whole" allowBlank="1" showErrorMessage="1" errorTitle="Invalid count" error="Value must be between 0 and the current implemented total." sqref="S148" xr:uid="{00000000-0002-0000-0100-00002D000000}">
      <formula1>0</formula1>
      <formula2>C80</formula2>
    </dataValidation>
    <dataValidation type="whole" allowBlank="1" showErrorMessage="1" errorTitle="Invalid count" error="Value must be between 0 and the current implemented total." sqref="U148" xr:uid="{00000000-0002-0000-0100-00002E000000}">
      <formula1>0</formula1>
      <formula2>C81</formula2>
    </dataValidation>
    <dataValidation type="whole" allowBlank="1" showErrorMessage="1" errorTitle="Invalid count" error="Value must be between 0 and the current implemented total." sqref="W148" xr:uid="{00000000-0002-0000-0100-00002F000000}">
      <formula1>0</formula1>
      <formula2>C82</formula2>
    </dataValidation>
    <dataValidation type="whole" allowBlank="1" showErrorMessage="1" errorTitle="Invalid overall count" error="Overall count must be between 0 and the current implemented total." sqref="Q149" xr:uid="{00000000-0002-0000-0100-000030000000}">
      <formula1>0</formula1>
      <formula2>C16</formula2>
    </dataValidation>
    <dataValidation type="whole" allowBlank="1" showErrorMessage="1" errorTitle="Invalid count" error="Value must be between 0 and the current implemented total." sqref="S149" xr:uid="{00000000-0002-0000-0100-000031000000}">
      <formula1>0</formula1>
      <formula2>C80</formula2>
    </dataValidation>
    <dataValidation type="whole" allowBlank="1" showErrorMessage="1" errorTitle="Invalid count" error="Value must be between 0 and the current implemented total." sqref="U149" xr:uid="{00000000-0002-0000-0100-000032000000}">
      <formula1>0</formula1>
      <formula2>C81</formula2>
    </dataValidation>
    <dataValidation type="whole" allowBlank="1" showErrorMessage="1" errorTitle="Invalid count" error="Value must be between 0 and the current implemented total." sqref="W149" xr:uid="{00000000-0002-0000-0100-000033000000}">
      <formula1>0</formula1>
      <formula2>C82</formula2>
    </dataValidation>
    <dataValidation type="whole" allowBlank="1" showErrorMessage="1" errorTitle="Invalid overall count" error="Overall count must be between 0 and the current implemented total." sqref="Q150" xr:uid="{00000000-0002-0000-0100-000034000000}">
      <formula1>0</formula1>
      <formula2>C16</formula2>
    </dataValidation>
    <dataValidation type="whole" allowBlank="1" showErrorMessage="1" errorTitle="Invalid count" error="Value must be between 0 and the current implemented total." sqref="S150" xr:uid="{00000000-0002-0000-0100-000035000000}">
      <formula1>0</formula1>
      <formula2>C80</formula2>
    </dataValidation>
    <dataValidation type="whole" allowBlank="1" showErrorMessage="1" errorTitle="Invalid count" error="Value must be between 0 and the current implemented total." sqref="U150" xr:uid="{00000000-0002-0000-0100-000036000000}">
      <formula1>0</formula1>
      <formula2>C81</formula2>
    </dataValidation>
    <dataValidation type="whole" allowBlank="1" showErrorMessage="1" errorTitle="Invalid count" error="Value must be between 0 and the current implemented total." sqref="W150" xr:uid="{00000000-0002-0000-0100-000037000000}">
      <formula1>0</formula1>
      <formula2>C82</formula2>
    </dataValidation>
    <dataValidation type="whole" allowBlank="1" showErrorMessage="1" errorTitle="Invalid overall count" error="Overall count must be between 0 and the current implemented total." sqref="Q151" xr:uid="{00000000-0002-0000-0100-000038000000}">
      <formula1>0</formula1>
      <formula2>C16</formula2>
    </dataValidation>
    <dataValidation type="whole" allowBlank="1" showErrorMessage="1" errorTitle="Invalid count" error="Value must be between 0 and the current implemented total." sqref="S151" xr:uid="{00000000-0002-0000-0100-000039000000}">
      <formula1>0</formula1>
      <formula2>C80</formula2>
    </dataValidation>
    <dataValidation type="whole" allowBlank="1" showErrorMessage="1" errorTitle="Invalid count" error="Value must be between 0 and the current implemented total." sqref="U151" xr:uid="{00000000-0002-0000-0100-00003A000000}">
      <formula1>0</formula1>
      <formula2>C81</formula2>
    </dataValidation>
    <dataValidation type="whole" allowBlank="1" showErrorMessage="1" errorTitle="Invalid count" error="Value must be between 0 and the current implemented total." sqref="W151" xr:uid="{00000000-0002-0000-0100-00003B000000}">
      <formula1>0</formula1>
      <formula2>C82</formula2>
    </dataValidation>
    <dataValidation type="whole" allowBlank="1" showErrorMessage="1" errorTitle="Invalid overall count" error="Overall count must be between 0 and the current implemented total." sqref="Q152" xr:uid="{00000000-0002-0000-0100-00003C000000}">
      <formula1>0</formula1>
      <formula2>C16</formula2>
    </dataValidation>
    <dataValidation type="whole" allowBlank="1" showErrorMessage="1" errorTitle="Invalid count" error="Value must be between 0 and the current implemented total." sqref="S152" xr:uid="{00000000-0002-0000-0100-00003D000000}">
      <formula1>0</formula1>
      <formula2>C80</formula2>
    </dataValidation>
    <dataValidation type="whole" allowBlank="1" showErrorMessage="1" errorTitle="Invalid count" error="Value must be between 0 and the current implemented total." sqref="U152" xr:uid="{00000000-0002-0000-0100-00003E000000}">
      <formula1>0</formula1>
      <formula2>C81</formula2>
    </dataValidation>
    <dataValidation type="whole" allowBlank="1" showErrorMessage="1" errorTitle="Invalid count" error="Value must be between 0 and the current implemented total." sqref="W152" xr:uid="{00000000-0002-0000-0100-00003F000000}">
      <formula1>0</formula1>
      <formula2>C82</formula2>
    </dataValidation>
    <dataValidation type="whole" allowBlank="1" showErrorMessage="1" errorTitle="Invalid overall count" error="Overall count must be between 0 and the current implemented total." sqref="Q153" xr:uid="{00000000-0002-0000-0100-000040000000}">
      <formula1>0</formula1>
      <formula2>C16</formula2>
    </dataValidation>
    <dataValidation type="whole" allowBlank="1" showErrorMessage="1" errorTitle="Invalid count" error="Value must be between 0 and the current implemented total." sqref="S153" xr:uid="{00000000-0002-0000-0100-000041000000}">
      <formula1>0</formula1>
      <formula2>C80</formula2>
    </dataValidation>
    <dataValidation type="whole" allowBlank="1" showErrorMessage="1" errorTitle="Invalid count" error="Value must be between 0 and the current implemented total." sqref="U153" xr:uid="{00000000-0002-0000-0100-000042000000}">
      <formula1>0</formula1>
      <formula2>C81</formula2>
    </dataValidation>
    <dataValidation type="whole" allowBlank="1" showErrorMessage="1" errorTitle="Invalid count" error="Value must be between 0 and the current implemented total." sqref="W153" xr:uid="{00000000-0002-0000-0100-000043000000}">
      <formula1>0</formula1>
      <formula2>C82</formula2>
    </dataValidation>
    <dataValidation type="whole" allowBlank="1" showErrorMessage="1" errorTitle="Invalid overall count" error="Overall count must be between 0 and the current implemented total." sqref="Q154" xr:uid="{00000000-0002-0000-0100-000044000000}">
      <formula1>0</formula1>
      <formula2>C16</formula2>
    </dataValidation>
    <dataValidation type="whole" allowBlank="1" showErrorMessage="1" errorTitle="Invalid count" error="Value must be between 0 and the current implemented total." sqref="S154" xr:uid="{00000000-0002-0000-0100-000045000000}">
      <formula1>0</formula1>
      <formula2>C80</formula2>
    </dataValidation>
    <dataValidation type="whole" allowBlank="1" showErrorMessage="1" errorTitle="Invalid count" error="Value must be between 0 and the current implemented total." sqref="U154" xr:uid="{00000000-0002-0000-0100-000046000000}">
      <formula1>0</formula1>
      <formula2>C81</formula2>
    </dataValidation>
    <dataValidation type="whole" allowBlank="1" showErrorMessage="1" errorTitle="Invalid count" error="Value must be between 0 and the current implemented total." sqref="W154" xr:uid="{00000000-0002-0000-0100-000047000000}">
      <formula1>0</formula1>
      <formula2>C82</formula2>
    </dataValidation>
    <dataValidation type="whole" allowBlank="1" showErrorMessage="1" errorTitle="Invalid overall count" error="Overall count must be between 0 and the current implemented total." sqref="Q155" xr:uid="{00000000-0002-0000-0100-000048000000}">
      <formula1>0</formula1>
      <formula2>C16</formula2>
    </dataValidation>
    <dataValidation type="whole" allowBlank="1" showErrorMessage="1" errorTitle="Invalid count" error="Value must be between 0 and the current implemented total." sqref="S155" xr:uid="{00000000-0002-0000-0100-000049000000}">
      <formula1>0</formula1>
      <formula2>C80</formula2>
    </dataValidation>
    <dataValidation type="whole" allowBlank="1" showErrorMessage="1" errorTitle="Invalid count" error="Value must be between 0 and the current implemented total." sqref="U155" xr:uid="{00000000-0002-0000-0100-00004A000000}">
      <formula1>0</formula1>
      <formula2>C81</formula2>
    </dataValidation>
    <dataValidation type="whole" allowBlank="1" showErrorMessage="1" errorTitle="Invalid count" error="Value must be between 0 and the current implemented total." sqref="W155" xr:uid="{00000000-0002-0000-0100-00004B000000}">
      <formula1>0</formula1>
      <formula2>C82</formula2>
    </dataValidation>
    <dataValidation type="whole" allowBlank="1" showErrorMessage="1" errorTitle="Invalid overall count" error="Overall count must be between 0 and the current implemented total." sqref="Q156" xr:uid="{00000000-0002-0000-0100-00004C000000}">
      <formula1>0</formula1>
      <formula2>C16</formula2>
    </dataValidation>
    <dataValidation type="whole" allowBlank="1" showErrorMessage="1" errorTitle="Invalid count" error="Value must be between 0 and the current implemented total." sqref="S156" xr:uid="{00000000-0002-0000-0100-00004D000000}">
      <formula1>0</formula1>
      <formula2>C80</formula2>
    </dataValidation>
    <dataValidation type="whole" allowBlank="1" showErrorMessage="1" errorTitle="Invalid count" error="Value must be between 0 and the current implemented total." sqref="U156" xr:uid="{00000000-0002-0000-0100-00004E000000}">
      <formula1>0</formula1>
      <formula2>C81</formula2>
    </dataValidation>
    <dataValidation type="whole" allowBlank="1" showErrorMessage="1" errorTitle="Invalid count" error="Value must be between 0 and the current implemented total." sqref="W156" xr:uid="{00000000-0002-0000-0100-00004F000000}">
      <formula1>0</formula1>
      <formula2>C82</formula2>
    </dataValidation>
    <dataValidation type="whole" allowBlank="1" showErrorMessage="1" errorTitle="Invalid overall count" error="Overall count must be between 0 and the current implemented total." sqref="Q157" xr:uid="{00000000-0002-0000-0100-000050000000}">
      <formula1>0</formula1>
      <formula2>C16</formula2>
    </dataValidation>
    <dataValidation type="whole" allowBlank="1" showErrorMessage="1" errorTitle="Invalid count" error="Value must be between 0 and the current implemented total." sqref="S157" xr:uid="{00000000-0002-0000-0100-000051000000}">
      <formula1>0</formula1>
      <formula2>C80</formula2>
    </dataValidation>
    <dataValidation type="whole" allowBlank="1" showErrorMessage="1" errorTitle="Invalid count" error="Value must be between 0 and the current implemented total." sqref="U157" xr:uid="{00000000-0002-0000-0100-000052000000}">
      <formula1>0</formula1>
      <formula2>C81</formula2>
    </dataValidation>
    <dataValidation type="whole" allowBlank="1" showErrorMessage="1" errorTitle="Invalid count" error="Value must be between 0 and the current implemented total." sqref="W157" xr:uid="{00000000-0002-0000-0100-000053000000}">
      <formula1>0</formula1>
      <formula2>C82</formula2>
    </dataValidation>
    <dataValidation type="whole" allowBlank="1" showErrorMessage="1" errorTitle="Invalid overall count" error="Overall count must be between 0 and the current implemented total." sqref="Q158" xr:uid="{00000000-0002-0000-0100-000054000000}">
      <formula1>0</formula1>
      <formula2>C16</formula2>
    </dataValidation>
    <dataValidation type="whole" allowBlank="1" showErrorMessage="1" errorTitle="Invalid count" error="Value must be between 0 and the current implemented total." sqref="S158" xr:uid="{00000000-0002-0000-0100-000055000000}">
      <formula1>0</formula1>
      <formula2>C80</formula2>
    </dataValidation>
    <dataValidation type="whole" allowBlank="1" showErrorMessage="1" errorTitle="Invalid count" error="Value must be between 0 and the current implemented total." sqref="U158" xr:uid="{00000000-0002-0000-0100-000056000000}">
      <formula1>0</formula1>
      <formula2>C81</formula2>
    </dataValidation>
    <dataValidation type="whole" allowBlank="1" showErrorMessage="1" errorTitle="Invalid count" error="Value must be between 0 and the current implemented total." sqref="W158" xr:uid="{00000000-0002-0000-0100-000057000000}">
      <formula1>0</formula1>
      <formula2>C82</formula2>
    </dataValidation>
    <dataValidation type="whole" allowBlank="1" showErrorMessage="1" errorTitle="Invalid overall count" error="Overall count must be between 0 and the current implemented total." sqref="Q159" xr:uid="{00000000-0002-0000-0100-000058000000}">
      <formula1>0</formula1>
      <formula2>C16</formula2>
    </dataValidation>
    <dataValidation type="whole" allowBlank="1" showErrorMessage="1" errorTitle="Invalid count" error="Value must be between 0 and the current implemented total." sqref="S159" xr:uid="{00000000-0002-0000-0100-000059000000}">
      <formula1>0</formula1>
      <formula2>C80</formula2>
    </dataValidation>
    <dataValidation type="whole" allowBlank="1" showErrorMessage="1" errorTitle="Invalid count" error="Value must be between 0 and the current implemented total." sqref="U159" xr:uid="{00000000-0002-0000-0100-00005A000000}">
      <formula1>0</formula1>
      <formula2>C81</formula2>
    </dataValidation>
    <dataValidation type="whole" allowBlank="1" showErrorMessage="1" errorTitle="Invalid count" error="Value must be between 0 and the current implemented total." sqref="W159" xr:uid="{00000000-0002-0000-0100-00005B000000}">
      <formula1>0</formula1>
      <formula2>C82</formula2>
    </dataValidation>
    <dataValidation type="whole" allowBlank="1" showErrorMessage="1" errorTitle="Invalid overall count" error="Overall count must be between 0 and the current implemented total." sqref="Q160" xr:uid="{00000000-0002-0000-0100-00005C000000}">
      <formula1>0</formula1>
      <formula2>C16</formula2>
    </dataValidation>
    <dataValidation type="whole" allowBlank="1" showErrorMessage="1" errorTitle="Invalid count" error="Value must be between 0 and the current implemented total." sqref="S160" xr:uid="{00000000-0002-0000-0100-00005D000000}">
      <formula1>0</formula1>
      <formula2>C80</formula2>
    </dataValidation>
    <dataValidation type="whole" allowBlank="1" showErrorMessage="1" errorTitle="Invalid count" error="Value must be between 0 and the current implemented total." sqref="U160" xr:uid="{00000000-0002-0000-0100-00005E000000}">
      <formula1>0</formula1>
      <formula2>C81</formula2>
    </dataValidation>
    <dataValidation type="whole" allowBlank="1" showErrorMessage="1" errorTitle="Invalid count" error="Value must be between 0 and the current implemented total." sqref="W160" xr:uid="{00000000-0002-0000-0100-00005F000000}">
      <formula1>0</formula1>
      <formula2>C82</formula2>
    </dataValidation>
    <dataValidation type="whole" allowBlank="1" showErrorMessage="1" errorTitle="Invalid overall count" error="Overall count must be between 0 and the current implemented total." sqref="Q161" xr:uid="{00000000-0002-0000-0100-000060000000}">
      <formula1>0</formula1>
      <formula2>C16</formula2>
    </dataValidation>
    <dataValidation type="whole" allowBlank="1" showErrorMessage="1" errorTitle="Invalid count" error="Value must be between 0 and the current implemented total." sqref="S161" xr:uid="{00000000-0002-0000-0100-000061000000}">
      <formula1>0</formula1>
      <formula2>C80</formula2>
    </dataValidation>
    <dataValidation type="whole" allowBlank="1" showErrorMessage="1" errorTitle="Invalid count" error="Value must be between 0 and the current implemented total." sqref="U161" xr:uid="{00000000-0002-0000-0100-000062000000}">
      <formula1>0</formula1>
      <formula2>C81</formula2>
    </dataValidation>
    <dataValidation type="whole" allowBlank="1" showErrorMessage="1" errorTitle="Invalid count" error="Value must be between 0 and the current implemented total." sqref="W161" xr:uid="{00000000-0002-0000-0100-000063000000}">
      <formula1>0</formula1>
      <formula2>C82</formula2>
    </dataValidation>
    <dataValidation type="whole" allowBlank="1" showErrorMessage="1" errorTitle="Invalid overall count" error="Overall count must be between 0 and the current implemented total." sqref="Q162" xr:uid="{00000000-0002-0000-0100-000064000000}">
      <formula1>0</formula1>
      <formula2>C16</formula2>
    </dataValidation>
    <dataValidation type="whole" allowBlank="1" showErrorMessage="1" errorTitle="Invalid count" error="Value must be between 0 and the current implemented total." sqref="S162" xr:uid="{00000000-0002-0000-0100-000065000000}">
      <formula1>0</formula1>
      <formula2>C80</formula2>
    </dataValidation>
    <dataValidation type="whole" allowBlank="1" showErrorMessage="1" errorTitle="Invalid count" error="Value must be between 0 and the current implemented total." sqref="U162" xr:uid="{00000000-0002-0000-0100-000066000000}">
      <formula1>0</formula1>
      <formula2>C81</formula2>
    </dataValidation>
    <dataValidation type="whole" allowBlank="1" showErrorMessage="1" errorTitle="Invalid count" error="Value must be between 0 and the current implemented total." sqref="W162" xr:uid="{00000000-0002-0000-0100-000067000000}">
      <formula1>0</formula1>
      <formula2>C82</formula2>
    </dataValidation>
    <dataValidation type="whole" allowBlank="1" showErrorMessage="1" errorTitle="Invalid overall count" error="Overall count must be between 0 and the current implemented total." sqref="Q163" xr:uid="{00000000-0002-0000-0100-000068000000}">
      <formula1>0</formula1>
      <formula2>C16</formula2>
    </dataValidation>
    <dataValidation type="whole" allowBlank="1" showErrorMessage="1" errorTitle="Invalid count" error="Value must be between 0 and the current implemented total." sqref="S163" xr:uid="{00000000-0002-0000-0100-000069000000}">
      <formula1>0</formula1>
      <formula2>C80</formula2>
    </dataValidation>
    <dataValidation type="whole" allowBlank="1" showErrorMessage="1" errorTitle="Invalid count" error="Value must be between 0 and the current implemented total." sqref="U163" xr:uid="{00000000-0002-0000-0100-00006A000000}">
      <formula1>0</formula1>
      <formula2>C81</formula2>
    </dataValidation>
    <dataValidation type="whole" allowBlank="1" showErrorMessage="1" errorTitle="Invalid count" error="Value must be between 0 and the current implemented total." sqref="W163" xr:uid="{00000000-0002-0000-0100-00006B000000}">
      <formula1>0</formula1>
      <formula2>C82</formula2>
    </dataValidation>
    <dataValidation type="whole" allowBlank="1" showErrorMessage="1" errorTitle="Invalid overall count" error="Overall count must be between 0 and the current implemented total." sqref="Q164" xr:uid="{00000000-0002-0000-0100-00006C000000}">
      <formula1>0</formula1>
      <formula2>C16</formula2>
    </dataValidation>
    <dataValidation type="whole" allowBlank="1" showErrorMessage="1" errorTitle="Invalid count" error="Value must be between 0 and the current implemented total." sqref="S164" xr:uid="{00000000-0002-0000-0100-00006D000000}">
      <formula1>0</formula1>
      <formula2>C80</formula2>
    </dataValidation>
    <dataValidation type="whole" allowBlank="1" showErrorMessage="1" errorTitle="Invalid count" error="Value must be between 0 and the current implemented total." sqref="U164" xr:uid="{00000000-0002-0000-0100-00006E000000}">
      <formula1>0</formula1>
      <formula2>C81</formula2>
    </dataValidation>
    <dataValidation type="whole" allowBlank="1" showErrorMessage="1" errorTitle="Invalid count" error="Value must be between 0 and the current implemented total." sqref="W164" xr:uid="{00000000-0002-0000-0100-00006F000000}">
      <formula1>0</formula1>
      <formula2>C82</formula2>
    </dataValidation>
    <dataValidation type="whole" allowBlank="1" showErrorMessage="1" errorTitle="Invalid overall count" error="Overall count must be between 0 and the current implemented total." sqref="Q165" xr:uid="{00000000-0002-0000-0100-000070000000}">
      <formula1>0</formula1>
      <formula2>C16</formula2>
    </dataValidation>
    <dataValidation type="whole" allowBlank="1" showErrorMessage="1" errorTitle="Invalid count" error="Value must be between 0 and the current implemented total." sqref="S165" xr:uid="{00000000-0002-0000-0100-000071000000}">
      <formula1>0</formula1>
      <formula2>C80</formula2>
    </dataValidation>
    <dataValidation type="whole" allowBlank="1" showErrorMessage="1" errorTitle="Invalid count" error="Value must be between 0 and the current implemented total." sqref="U165" xr:uid="{00000000-0002-0000-0100-000072000000}">
      <formula1>0</formula1>
      <formula2>C81</formula2>
    </dataValidation>
    <dataValidation type="whole" allowBlank="1" showErrorMessage="1" errorTitle="Invalid count" error="Value must be between 0 and the current implemented total." sqref="W165" xr:uid="{00000000-0002-0000-0100-000073000000}">
      <formula1>0</formula1>
      <formula2>C82</formula2>
    </dataValidation>
    <dataValidation type="whole" allowBlank="1" showErrorMessage="1" errorTitle="Invalid overall count" error="Overall count must be between 0 and the current implemented total." sqref="Q166" xr:uid="{00000000-0002-0000-0100-000074000000}">
      <formula1>0</formula1>
      <formula2>C16</formula2>
    </dataValidation>
    <dataValidation type="whole" allowBlank="1" showErrorMessage="1" errorTitle="Invalid count" error="Value must be between 0 and the current implemented total." sqref="S166" xr:uid="{00000000-0002-0000-0100-000075000000}">
      <formula1>0</formula1>
      <formula2>C80</formula2>
    </dataValidation>
    <dataValidation type="whole" allowBlank="1" showErrorMessage="1" errorTitle="Invalid count" error="Value must be between 0 and the current implemented total." sqref="U166" xr:uid="{00000000-0002-0000-0100-000076000000}">
      <formula1>0</formula1>
      <formula2>C81</formula2>
    </dataValidation>
    <dataValidation type="whole" allowBlank="1" showErrorMessage="1" errorTitle="Invalid count" error="Value must be between 0 and the current implemented total." sqref="W166" xr:uid="{00000000-0002-0000-0100-000077000000}">
      <formula1>0</formula1>
      <formula2>C82</formula2>
    </dataValidation>
    <dataValidation type="whole" allowBlank="1" showErrorMessage="1" errorTitle="Invalid Asset Count" error="Value must be between 0 and the Total Asset Numbers above." sqref="Q179" xr:uid="{00000000-0002-0000-0100-000078000000}">
      <formula1>0</formula1>
      <formula2>$P175</formula2>
    </dataValidation>
    <dataValidation type="whole" allowBlank="1" showErrorMessage="1" errorTitle="Invalid Asset Count" error="Value must be between 0 and the Total Asset Numbers above." sqref="Q180" xr:uid="{00000000-0002-0000-0100-000079000000}">
      <formula1>0</formula1>
      <formula2>$P175</formula2>
    </dataValidation>
    <dataValidation type="whole" allowBlank="1" showErrorMessage="1" errorTitle="Invalid Asset Count" error="Value must be between 0 and the Total Asset Numbers above." sqref="Q181" xr:uid="{00000000-0002-0000-0100-00007A000000}">
      <formula1>0</formula1>
      <formula2>$P175</formula2>
    </dataValidation>
    <dataValidation type="whole" allowBlank="1" showErrorMessage="1" errorTitle="Invalid Asset Count" error="Value must be between 0 and the Total Asset Numbers above." sqref="Q182" xr:uid="{00000000-0002-0000-0100-00007B000000}">
      <formula1>0</formula1>
      <formula2>$P175</formula2>
    </dataValidation>
    <dataValidation type="whole" allowBlank="1" showErrorMessage="1" errorTitle="Invalid Asset Count" error="Value must be between 0 and the Total Asset Numbers above." sqref="Q183" xr:uid="{00000000-0002-0000-0100-00007C000000}">
      <formula1>0</formula1>
      <formula2>$P175</formula2>
    </dataValidation>
    <dataValidation type="whole" allowBlank="1" showErrorMessage="1" errorTitle="Invalid Asset Count" error="Value must be between 0 and the Total Asset Numbers above." sqref="Q184" xr:uid="{00000000-0002-0000-0100-00007D000000}">
      <formula1>0</formula1>
      <formula2>$P175</formula2>
    </dataValidation>
    <dataValidation type="whole" allowBlank="1" showErrorMessage="1" errorTitle="Invalid Asset Count" error="Value must be between 0 and the Total Asset Numbers above." sqref="Q185" xr:uid="{00000000-0002-0000-0100-00007E000000}">
      <formula1>0</formula1>
      <formula2>$P175</formula2>
    </dataValidation>
    <dataValidation type="whole" allowBlank="1" showErrorMessage="1" errorTitle="Invalid Asset Count" error="Value must be between 0 and the Total Asset Numbers above." sqref="Q186" xr:uid="{00000000-0002-0000-0100-00007F000000}">
      <formula1>0</formula1>
      <formula2>$P175</formula2>
    </dataValidation>
    <dataValidation type="whole" allowBlank="1" showErrorMessage="1" errorTitle="Invalid Asset Count" error="Value must be between 0 and the Total Asset Numbers above." sqref="Q187" xr:uid="{00000000-0002-0000-0100-000080000000}">
      <formula1>0</formula1>
      <formula2>$P175</formula2>
    </dataValidation>
    <dataValidation type="whole" allowBlank="1" showErrorMessage="1" errorTitle="Invalid Asset Count" error="Value must be between 0 and the Total Asset Numbers above." sqref="Q188" xr:uid="{00000000-0002-0000-0100-000081000000}">
      <formula1>0</formula1>
      <formula2>$P175</formula2>
    </dataValidation>
    <dataValidation type="whole" allowBlank="1" showErrorMessage="1" errorTitle="Invalid Asset Count" error="Value must be between 0 and the Total Asset Numbers above." sqref="Q189" xr:uid="{00000000-0002-0000-0100-000082000000}">
      <formula1>0</formula1>
      <formula2>$P175</formula2>
    </dataValidation>
    <dataValidation type="whole" allowBlank="1" showErrorMessage="1" errorTitle="Invalid Asset Count" error="Value must be between 0 and the Total Asset Numbers above." sqref="Q190" xr:uid="{00000000-0002-0000-0100-000083000000}">
      <formula1>0</formula1>
      <formula2>$P175</formula2>
    </dataValidation>
    <dataValidation type="whole" allowBlank="1" showErrorMessage="1" errorTitle="Invalid Asset Count" error="Value must be between 0 and the Total Asset Numbers above." sqref="Q191" xr:uid="{00000000-0002-0000-0100-000084000000}">
      <formula1>0</formula1>
      <formula2>$P175</formula2>
    </dataValidation>
    <dataValidation type="whole" allowBlank="1" showErrorMessage="1" errorTitle="Invalid Asset Count" error="Value must be between 0 and the Total Asset Numbers above." sqref="Q192" xr:uid="{00000000-0002-0000-0100-000085000000}">
      <formula1>0</formula1>
      <formula2>$P175</formula2>
    </dataValidation>
    <dataValidation type="whole" allowBlank="1" showErrorMessage="1" errorTitle="Invalid Asset Count" error="Value must be between 0 and the Total Asset Numbers above." sqref="Q193" xr:uid="{00000000-0002-0000-0100-000086000000}">
      <formula1>0</formula1>
      <formula2>$P175</formula2>
    </dataValidation>
    <dataValidation type="whole" allowBlank="1" showErrorMessage="1" errorTitle="Invalid Asset Count" error="Value must be between 0 and the Total Asset Numbers above." sqref="Q194" xr:uid="{00000000-0002-0000-0100-000087000000}">
      <formula1>0</formula1>
      <formula2>$P175</formula2>
    </dataValidation>
    <dataValidation type="whole" allowBlank="1" showErrorMessage="1" errorTitle="Invalid Asset Count" error="Value must be between 0 and the Total Asset Numbers above." sqref="Q195" xr:uid="{00000000-0002-0000-0100-000088000000}">
      <formula1>0</formula1>
      <formula2>$P175</formula2>
    </dataValidation>
    <dataValidation type="whole" allowBlank="1" showErrorMessage="1" errorTitle="Invalid Asset Count" error="Value must be between 0 and the Total Asset Numbers above." sqref="Q196" xr:uid="{00000000-0002-0000-0100-000089000000}">
      <formula1>0</formula1>
      <formula2>$P175</formula2>
    </dataValidation>
    <dataValidation type="whole" allowBlank="1" showErrorMessage="1" errorTitle="Invalid Asset Count" error="Value must be between 0 and the Total Asset Numbers above." sqref="Q197" xr:uid="{00000000-0002-0000-0100-00008A000000}">
      <formula1>0</formula1>
      <formula2>$P175</formula2>
    </dataValidation>
    <dataValidation type="whole" allowBlank="1" showErrorMessage="1" errorTitle="Invalid Asset Count" error="Value must be between 0 and the Total Asset Numbers above." sqref="Q198" xr:uid="{00000000-0002-0000-0100-00008B000000}">
      <formula1>0</formula1>
      <formula2>$P175</formula2>
    </dataValidation>
  </dataValidations>
  <hyperlinks>
    <hyperlink ref="B202"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87"/>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c r="N2" s="5" t="s">
        <v>28</v>
      </c>
      <c r="O2" s="5" t="s">
        <v>29</v>
      </c>
      <c r="P2" s="4" t="str">
        <f t="shared" ref="P2:P83" si="0">IF(OR(I2="Implemented",I2="Compensated"),"Resolved",IF(OR(I2="Risk Accepted",I2="N/A"),"Excluded",IF(I2="Testing","Testing","Outstanding")))</f>
        <v>Outstanding</v>
      </c>
      <c r="Q2" s="13" t="s">
        <v>25</v>
      </c>
    </row>
    <row r="3" spans="1:17" ht="60" customHeight="1" x14ac:dyDescent="0.35">
      <c r="A3" s="11" t="s">
        <v>17</v>
      </c>
      <c r="B3" s="2" t="s">
        <v>30</v>
      </c>
      <c r="C3" s="1" t="s">
        <v>31</v>
      </c>
      <c r="D3" s="3" t="s">
        <v>20</v>
      </c>
      <c r="E3" s="3" t="s">
        <v>21</v>
      </c>
      <c r="F3" s="4" t="s">
        <v>22</v>
      </c>
      <c r="G3" s="4" t="s">
        <v>23</v>
      </c>
      <c r="H3" s="4" t="s">
        <v>24</v>
      </c>
      <c r="I3" s="4" t="s">
        <v>25</v>
      </c>
      <c r="J3" s="5" t="s">
        <v>25</v>
      </c>
      <c r="K3" s="5" t="s">
        <v>32</v>
      </c>
      <c r="L3" s="5" t="s">
        <v>33</v>
      </c>
      <c r="M3" s="5"/>
      <c r="N3" s="5" t="s">
        <v>34</v>
      </c>
      <c r="O3" s="5" t="s">
        <v>35</v>
      </c>
      <c r="P3" s="4" t="str">
        <f t="shared" si="0"/>
        <v>Outstanding</v>
      </c>
      <c r="Q3" s="13" t="s">
        <v>25</v>
      </c>
    </row>
    <row r="4" spans="1:17" ht="60" customHeight="1" x14ac:dyDescent="0.35">
      <c r="A4" s="11" t="s">
        <v>17</v>
      </c>
      <c r="B4" s="2" t="s">
        <v>36</v>
      </c>
      <c r="C4" s="1" t="s">
        <v>37</v>
      </c>
      <c r="D4" s="3" t="s">
        <v>20</v>
      </c>
      <c r="E4" s="3" t="s">
        <v>21</v>
      </c>
      <c r="F4" s="4" t="s">
        <v>22</v>
      </c>
      <c r="G4" s="4" t="s">
        <v>23</v>
      </c>
      <c r="H4" s="4" t="s">
        <v>24</v>
      </c>
      <c r="I4" s="4" t="s">
        <v>25</v>
      </c>
      <c r="J4" s="5" t="s">
        <v>25</v>
      </c>
      <c r="K4" s="5" t="s">
        <v>38</v>
      </c>
      <c r="L4" s="5" t="s">
        <v>39</v>
      </c>
      <c r="M4" s="5"/>
      <c r="N4" s="5" t="s">
        <v>40</v>
      </c>
      <c r="O4" s="5"/>
      <c r="P4" s="4" t="str">
        <f t="shared" si="0"/>
        <v>Outstanding</v>
      </c>
      <c r="Q4" s="13" t="s">
        <v>25</v>
      </c>
    </row>
    <row r="5" spans="1:17" ht="60" customHeight="1" x14ac:dyDescent="0.35">
      <c r="A5" s="11" t="s">
        <v>17</v>
      </c>
      <c r="B5" s="2" t="s">
        <v>41</v>
      </c>
      <c r="C5" s="1" t="s">
        <v>42</v>
      </c>
      <c r="D5" s="3" t="s">
        <v>20</v>
      </c>
      <c r="E5" s="3" t="s">
        <v>21</v>
      </c>
      <c r="F5" s="4" t="s">
        <v>22</v>
      </c>
      <c r="G5" s="4" t="s">
        <v>23</v>
      </c>
      <c r="H5" s="4" t="s">
        <v>24</v>
      </c>
      <c r="I5" s="4" t="s">
        <v>25</v>
      </c>
      <c r="J5" s="5" t="s">
        <v>25</v>
      </c>
      <c r="K5" s="5" t="s">
        <v>43</v>
      </c>
      <c r="L5" s="5" t="s">
        <v>44</v>
      </c>
      <c r="M5" s="5"/>
      <c r="N5" s="5" t="s">
        <v>45</v>
      </c>
      <c r="O5" s="5" t="s">
        <v>46</v>
      </c>
      <c r="P5" s="4" t="str">
        <f t="shared" si="0"/>
        <v>Outstanding</v>
      </c>
      <c r="Q5" s="13" t="s">
        <v>25</v>
      </c>
    </row>
    <row r="6" spans="1:17" ht="60" customHeight="1" x14ac:dyDescent="0.35">
      <c r="A6" s="11" t="s">
        <v>17</v>
      </c>
      <c r="B6" s="2" t="s">
        <v>47</v>
      </c>
      <c r="C6" s="1" t="s">
        <v>48</v>
      </c>
      <c r="D6" s="3" t="s">
        <v>20</v>
      </c>
      <c r="E6" s="3" t="s">
        <v>21</v>
      </c>
      <c r="F6" s="4" t="s">
        <v>22</v>
      </c>
      <c r="G6" s="4" t="s">
        <v>23</v>
      </c>
      <c r="H6" s="4" t="s">
        <v>24</v>
      </c>
      <c r="I6" s="4" t="s">
        <v>25</v>
      </c>
      <c r="J6" s="5" t="s">
        <v>25</v>
      </c>
      <c r="K6" s="5" t="s">
        <v>49</v>
      </c>
      <c r="L6" s="5" t="s">
        <v>50</v>
      </c>
      <c r="M6" s="5"/>
      <c r="N6" s="5" t="s">
        <v>51</v>
      </c>
      <c r="O6" s="5" t="s">
        <v>52</v>
      </c>
      <c r="P6" s="4" t="str">
        <f t="shared" si="0"/>
        <v>Outstanding</v>
      </c>
      <c r="Q6" s="13" t="s">
        <v>25</v>
      </c>
    </row>
    <row r="7" spans="1:17" ht="60" customHeight="1" x14ac:dyDescent="0.35">
      <c r="A7" s="11" t="s">
        <v>53</v>
      </c>
      <c r="B7" s="2" t="s">
        <v>54</v>
      </c>
      <c r="C7" s="1" t="s">
        <v>55</v>
      </c>
      <c r="D7" s="3" t="s">
        <v>20</v>
      </c>
      <c r="E7" s="3" t="s">
        <v>21</v>
      </c>
      <c r="F7" s="4" t="s">
        <v>22</v>
      </c>
      <c r="G7" s="4" t="s">
        <v>23</v>
      </c>
      <c r="H7" s="4" t="s">
        <v>24</v>
      </c>
      <c r="I7" s="4" t="s">
        <v>25</v>
      </c>
      <c r="J7" s="5" t="s">
        <v>25</v>
      </c>
      <c r="K7" s="5" t="s">
        <v>56</v>
      </c>
      <c r="L7" s="5" t="s">
        <v>57</v>
      </c>
      <c r="M7" s="5"/>
      <c r="N7" s="5" t="s">
        <v>58</v>
      </c>
      <c r="O7" s="5"/>
      <c r="P7" s="4" t="str">
        <f t="shared" si="0"/>
        <v>Outstanding</v>
      </c>
      <c r="Q7" s="13" t="s">
        <v>25</v>
      </c>
    </row>
    <row r="8" spans="1:17" ht="60" customHeight="1" x14ac:dyDescent="0.35">
      <c r="A8" s="11" t="s">
        <v>53</v>
      </c>
      <c r="B8" s="2" t="s">
        <v>59</v>
      </c>
      <c r="C8" s="1" t="s">
        <v>60</v>
      </c>
      <c r="D8" s="3" t="s">
        <v>20</v>
      </c>
      <c r="E8" s="3" t="s">
        <v>21</v>
      </c>
      <c r="F8" s="4" t="s">
        <v>22</v>
      </c>
      <c r="G8" s="4" t="s">
        <v>23</v>
      </c>
      <c r="H8" s="4" t="s">
        <v>24</v>
      </c>
      <c r="I8" s="4" t="s">
        <v>25</v>
      </c>
      <c r="J8" s="5" t="s">
        <v>25</v>
      </c>
      <c r="K8" s="5" t="s">
        <v>61</v>
      </c>
      <c r="L8" s="5" t="s">
        <v>62</v>
      </c>
      <c r="M8" s="5"/>
      <c r="N8" s="5" t="s">
        <v>63</v>
      </c>
      <c r="O8" s="5" t="s">
        <v>64</v>
      </c>
      <c r="P8" s="4" t="str">
        <f t="shared" si="0"/>
        <v>Outstanding</v>
      </c>
      <c r="Q8" s="13" t="s">
        <v>25</v>
      </c>
    </row>
    <row r="9" spans="1:17" ht="60" customHeight="1" x14ac:dyDescent="0.35">
      <c r="A9" s="11" t="s">
        <v>53</v>
      </c>
      <c r="B9" s="2" t="s">
        <v>65</v>
      </c>
      <c r="C9" s="1" t="s">
        <v>66</v>
      </c>
      <c r="D9" s="3" t="s">
        <v>20</v>
      </c>
      <c r="E9" s="3" t="s">
        <v>21</v>
      </c>
      <c r="F9" s="4" t="s">
        <v>22</v>
      </c>
      <c r="G9" s="4" t="s">
        <v>23</v>
      </c>
      <c r="H9" s="4" t="s">
        <v>24</v>
      </c>
      <c r="I9" s="4" t="s">
        <v>25</v>
      </c>
      <c r="J9" s="5" t="s">
        <v>25</v>
      </c>
      <c r="K9" s="5" t="s">
        <v>67</v>
      </c>
      <c r="L9" s="5" t="s">
        <v>68</v>
      </c>
      <c r="M9" s="5"/>
      <c r="N9" s="5" t="s">
        <v>69</v>
      </c>
      <c r="O9" s="5" t="s">
        <v>70</v>
      </c>
      <c r="P9" s="4" t="str">
        <f t="shared" si="0"/>
        <v>Outstanding</v>
      </c>
      <c r="Q9" s="13" t="s">
        <v>25</v>
      </c>
    </row>
    <row r="10" spans="1:17" ht="60" customHeight="1" x14ac:dyDescent="0.35">
      <c r="A10" s="11" t="s">
        <v>53</v>
      </c>
      <c r="B10" s="2" t="s">
        <v>71</v>
      </c>
      <c r="C10" s="1" t="s">
        <v>72</v>
      </c>
      <c r="D10" s="3" t="s">
        <v>20</v>
      </c>
      <c r="E10" s="3" t="s">
        <v>21</v>
      </c>
      <c r="F10" s="4" t="s">
        <v>22</v>
      </c>
      <c r="G10" s="4" t="s">
        <v>23</v>
      </c>
      <c r="H10" s="4" t="s">
        <v>24</v>
      </c>
      <c r="I10" s="4" t="s">
        <v>25</v>
      </c>
      <c r="J10" s="5" t="s">
        <v>25</v>
      </c>
      <c r="K10" s="5" t="s">
        <v>73</v>
      </c>
      <c r="L10" s="5" t="s">
        <v>74</v>
      </c>
      <c r="M10" s="5"/>
      <c r="N10" s="5" t="s">
        <v>75</v>
      </c>
      <c r="O10" s="5"/>
      <c r="P10" s="4" t="str">
        <f t="shared" si="0"/>
        <v>Outstanding</v>
      </c>
      <c r="Q10" s="13" t="s">
        <v>25</v>
      </c>
    </row>
    <row r="11" spans="1:17" ht="60" customHeight="1" x14ac:dyDescent="0.35">
      <c r="A11" s="11" t="s">
        <v>76</v>
      </c>
      <c r="B11" s="2" t="s">
        <v>77</v>
      </c>
      <c r="C11" s="1" t="s">
        <v>78</v>
      </c>
      <c r="D11" s="3" t="s">
        <v>79</v>
      </c>
      <c r="E11" s="3" t="s">
        <v>21</v>
      </c>
      <c r="F11" s="4" t="s">
        <v>22</v>
      </c>
      <c r="G11" s="4" t="s">
        <v>23</v>
      </c>
      <c r="H11" s="4" t="s">
        <v>24</v>
      </c>
      <c r="I11" s="4" t="s">
        <v>25</v>
      </c>
      <c r="J11" s="5" t="s">
        <v>25</v>
      </c>
      <c r="K11" s="5" t="s">
        <v>80</v>
      </c>
      <c r="L11" s="5" t="s">
        <v>81</v>
      </c>
      <c r="M11" s="5"/>
      <c r="N11" s="5" t="s">
        <v>82</v>
      </c>
      <c r="O11" s="5"/>
      <c r="P11" s="4" t="str">
        <f t="shared" si="0"/>
        <v>Outstanding</v>
      </c>
      <c r="Q11" s="13" t="s">
        <v>25</v>
      </c>
    </row>
    <row r="12" spans="1:17" ht="60" customHeight="1" x14ac:dyDescent="0.35">
      <c r="A12" s="11" t="s">
        <v>76</v>
      </c>
      <c r="B12" s="2" t="s">
        <v>83</v>
      </c>
      <c r="C12" s="1" t="s">
        <v>84</v>
      </c>
      <c r="D12" s="3" t="s">
        <v>20</v>
      </c>
      <c r="E12" s="3" t="s">
        <v>21</v>
      </c>
      <c r="F12" s="4" t="s">
        <v>22</v>
      </c>
      <c r="G12" s="4" t="s">
        <v>23</v>
      </c>
      <c r="H12" s="4" t="s">
        <v>24</v>
      </c>
      <c r="I12" s="4" t="s">
        <v>25</v>
      </c>
      <c r="J12" s="5" t="s">
        <v>25</v>
      </c>
      <c r="K12" s="5" t="s">
        <v>85</v>
      </c>
      <c r="L12" s="5" t="s">
        <v>86</v>
      </c>
      <c r="M12" s="5"/>
      <c r="N12" s="5" t="s">
        <v>87</v>
      </c>
      <c r="O12" s="5"/>
      <c r="P12" s="4" t="str">
        <f t="shared" si="0"/>
        <v>Outstanding</v>
      </c>
      <c r="Q12" s="13" t="s">
        <v>25</v>
      </c>
    </row>
    <row r="13" spans="1:17" ht="60" customHeight="1" x14ac:dyDescent="0.35">
      <c r="A13" s="11" t="s">
        <v>88</v>
      </c>
      <c r="B13" s="2" t="s">
        <v>89</v>
      </c>
      <c r="C13" s="1" t="s">
        <v>90</v>
      </c>
      <c r="D13" s="3" t="s">
        <v>20</v>
      </c>
      <c r="E13" s="3" t="s">
        <v>21</v>
      </c>
      <c r="F13" s="4" t="s">
        <v>22</v>
      </c>
      <c r="G13" s="4" t="s">
        <v>23</v>
      </c>
      <c r="H13" s="4" t="s">
        <v>24</v>
      </c>
      <c r="I13" s="4" t="s">
        <v>25</v>
      </c>
      <c r="J13" s="5" t="s">
        <v>25</v>
      </c>
      <c r="K13" s="5" t="s">
        <v>91</v>
      </c>
      <c r="L13" s="5" t="s">
        <v>92</v>
      </c>
      <c r="M13" s="5"/>
      <c r="N13" s="5" t="s">
        <v>93</v>
      </c>
      <c r="O13" s="5" t="s">
        <v>94</v>
      </c>
      <c r="P13" s="4" t="str">
        <f t="shared" si="0"/>
        <v>Outstanding</v>
      </c>
      <c r="Q13" s="13" t="s">
        <v>25</v>
      </c>
    </row>
    <row r="14" spans="1:17" ht="60" customHeight="1" x14ac:dyDescent="0.35">
      <c r="A14" s="11" t="s">
        <v>88</v>
      </c>
      <c r="B14" s="2" t="s">
        <v>95</v>
      </c>
      <c r="C14" s="1" t="s">
        <v>96</v>
      </c>
      <c r="D14" s="3" t="s">
        <v>20</v>
      </c>
      <c r="E14" s="3" t="s">
        <v>21</v>
      </c>
      <c r="F14" s="4" t="s">
        <v>22</v>
      </c>
      <c r="G14" s="4" t="s">
        <v>23</v>
      </c>
      <c r="H14" s="4" t="s">
        <v>24</v>
      </c>
      <c r="I14" s="4" t="s">
        <v>25</v>
      </c>
      <c r="J14" s="5" t="s">
        <v>25</v>
      </c>
      <c r="K14" s="5" t="s">
        <v>97</v>
      </c>
      <c r="L14" s="5" t="s">
        <v>98</v>
      </c>
      <c r="M14" s="5"/>
      <c r="N14" s="5" t="s">
        <v>99</v>
      </c>
      <c r="O14" s="5" t="s">
        <v>100</v>
      </c>
      <c r="P14" s="4" t="str">
        <f t="shared" si="0"/>
        <v>Outstanding</v>
      </c>
      <c r="Q14" s="13" t="s">
        <v>25</v>
      </c>
    </row>
    <row r="15" spans="1:17" ht="60" customHeight="1" x14ac:dyDescent="0.35">
      <c r="A15" s="11" t="s">
        <v>88</v>
      </c>
      <c r="B15" s="2" t="s">
        <v>101</v>
      </c>
      <c r="C15" s="1" t="s">
        <v>102</v>
      </c>
      <c r="D15" s="3" t="s">
        <v>20</v>
      </c>
      <c r="E15" s="3" t="s">
        <v>21</v>
      </c>
      <c r="F15" s="4" t="s">
        <v>22</v>
      </c>
      <c r="G15" s="4" t="s">
        <v>23</v>
      </c>
      <c r="H15" s="4" t="s">
        <v>24</v>
      </c>
      <c r="I15" s="4" t="s">
        <v>25</v>
      </c>
      <c r="J15" s="5" t="s">
        <v>25</v>
      </c>
      <c r="K15" s="5" t="s">
        <v>103</v>
      </c>
      <c r="L15" s="5" t="s">
        <v>104</v>
      </c>
      <c r="M15" s="5"/>
      <c r="N15" s="5" t="s">
        <v>105</v>
      </c>
      <c r="O15" s="5" t="s">
        <v>100</v>
      </c>
      <c r="P15" s="4" t="str">
        <f t="shared" si="0"/>
        <v>Outstanding</v>
      </c>
      <c r="Q15" s="13" t="s">
        <v>25</v>
      </c>
    </row>
    <row r="16" spans="1:17" ht="60" customHeight="1" x14ac:dyDescent="0.35">
      <c r="A16" s="11" t="s">
        <v>106</v>
      </c>
      <c r="B16" s="2" t="s">
        <v>107</v>
      </c>
      <c r="C16" s="1" t="s">
        <v>108</v>
      </c>
      <c r="D16" s="3" t="s">
        <v>20</v>
      </c>
      <c r="E16" s="3" t="s">
        <v>21</v>
      </c>
      <c r="F16" s="4" t="s">
        <v>22</v>
      </c>
      <c r="G16" s="4" t="s">
        <v>23</v>
      </c>
      <c r="H16" s="4" t="s">
        <v>24</v>
      </c>
      <c r="I16" s="4" t="s">
        <v>25</v>
      </c>
      <c r="J16" s="5" t="s">
        <v>25</v>
      </c>
      <c r="K16" s="5" t="s">
        <v>109</v>
      </c>
      <c r="L16" s="5" t="s">
        <v>110</v>
      </c>
      <c r="M16" s="5"/>
      <c r="N16" s="5" t="s">
        <v>111</v>
      </c>
      <c r="O16" s="5" t="s">
        <v>112</v>
      </c>
      <c r="P16" s="4" t="str">
        <f t="shared" si="0"/>
        <v>Outstanding</v>
      </c>
      <c r="Q16" s="13" t="s">
        <v>25</v>
      </c>
    </row>
    <row r="17" spans="1:17" ht="60" customHeight="1" x14ac:dyDescent="0.35">
      <c r="A17" s="11" t="s">
        <v>113</v>
      </c>
      <c r="B17" s="2" t="s">
        <v>114</v>
      </c>
      <c r="C17" s="1" t="s">
        <v>115</v>
      </c>
      <c r="D17" s="3" t="s">
        <v>20</v>
      </c>
      <c r="E17" s="3" t="s">
        <v>21</v>
      </c>
      <c r="F17" s="4" t="s">
        <v>22</v>
      </c>
      <c r="G17" s="4" t="s">
        <v>23</v>
      </c>
      <c r="H17" s="4" t="s">
        <v>24</v>
      </c>
      <c r="I17" s="4" t="s">
        <v>25</v>
      </c>
      <c r="J17" s="5" t="s">
        <v>25</v>
      </c>
      <c r="K17" s="5" t="s">
        <v>116</v>
      </c>
      <c r="L17" s="5" t="s">
        <v>117</v>
      </c>
      <c r="M17" s="5"/>
      <c r="N17" s="5" t="s">
        <v>118</v>
      </c>
      <c r="O17" s="5" t="s">
        <v>119</v>
      </c>
      <c r="P17" s="4" t="str">
        <f t="shared" si="0"/>
        <v>Outstanding</v>
      </c>
      <c r="Q17" s="13" t="s">
        <v>25</v>
      </c>
    </row>
    <row r="18" spans="1:17" ht="60" customHeight="1" x14ac:dyDescent="0.35">
      <c r="A18" s="11" t="s">
        <v>113</v>
      </c>
      <c r="B18" s="2" t="s">
        <v>120</v>
      </c>
      <c r="C18" s="1" t="s">
        <v>121</v>
      </c>
      <c r="D18" s="3" t="s">
        <v>20</v>
      </c>
      <c r="E18" s="3" t="s">
        <v>21</v>
      </c>
      <c r="F18" s="4" t="s">
        <v>22</v>
      </c>
      <c r="G18" s="4" t="s">
        <v>23</v>
      </c>
      <c r="H18" s="4" t="s">
        <v>24</v>
      </c>
      <c r="I18" s="4" t="s">
        <v>25</v>
      </c>
      <c r="J18" s="5" t="s">
        <v>25</v>
      </c>
      <c r="K18" s="5" t="s">
        <v>122</v>
      </c>
      <c r="L18" s="5" t="s">
        <v>123</v>
      </c>
      <c r="M18" s="5"/>
      <c r="N18" s="5" t="s">
        <v>124</v>
      </c>
      <c r="O18" s="5" t="s">
        <v>125</v>
      </c>
      <c r="P18" s="4" t="str">
        <f t="shared" si="0"/>
        <v>Outstanding</v>
      </c>
      <c r="Q18" s="13" t="s">
        <v>25</v>
      </c>
    </row>
    <row r="19" spans="1:17" ht="60" customHeight="1" x14ac:dyDescent="0.35">
      <c r="A19" s="11" t="s">
        <v>113</v>
      </c>
      <c r="B19" s="2" t="s">
        <v>126</v>
      </c>
      <c r="C19" s="1" t="s">
        <v>127</v>
      </c>
      <c r="D19" s="3" t="s">
        <v>20</v>
      </c>
      <c r="E19" s="3" t="s">
        <v>21</v>
      </c>
      <c r="F19" s="4" t="s">
        <v>22</v>
      </c>
      <c r="G19" s="4" t="s">
        <v>23</v>
      </c>
      <c r="H19" s="4" t="s">
        <v>24</v>
      </c>
      <c r="I19" s="4" t="s">
        <v>25</v>
      </c>
      <c r="J19" s="5" t="s">
        <v>25</v>
      </c>
      <c r="K19" s="5" t="s">
        <v>128</v>
      </c>
      <c r="L19" s="5" t="s">
        <v>129</v>
      </c>
      <c r="M19" s="5"/>
      <c r="N19" s="5" t="s">
        <v>130</v>
      </c>
      <c r="O19" s="5" t="s">
        <v>131</v>
      </c>
      <c r="P19" s="4" t="str">
        <f t="shared" si="0"/>
        <v>Outstanding</v>
      </c>
      <c r="Q19" s="13" t="s">
        <v>25</v>
      </c>
    </row>
    <row r="20" spans="1:17" ht="60" customHeight="1" x14ac:dyDescent="0.35">
      <c r="A20" s="11" t="s">
        <v>113</v>
      </c>
      <c r="B20" s="2" t="s">
        <v>132</v>
      </c>
      <c r="C20" s="1" t="s">
        <v>133</v>
      </c>
      <c r="D20" s="3" t="s">
        <v>20</v>
      </c>
      <c r="E20" s="3" t="s">
        <v>21</v>
      </c>
      <c r="F20" s="4" t="s">
        <v>22</v>
      </c>
      <c r="G20" s="4" t="s">
        <v>23</v>
      </c>
      <c r="H20" s="4" t="s">
        <v>24</v>
      </c>
      <c r="I20" s="4" t="s">
        <v>25</v>
      </c>
      <c r="J20" s="5" t="s">
        <v>25</v>
      </c>
      <c r="K20" s="5" t="s">
        <v>134</v>
      </c>
      <c r="L20" s="5" t="s">
        <v>135</v>
      </c>
      <c r="M20" s="5"/>
      <c r="N20" s="5" t="s">
        <v>136</v>
      </c>
      <c r="O20" s="5" t="s">
        <v>137</v>
      </c>
      <c r="P20" s="4" t="str">
        <f t="shared" si="0"/>
        <v>Outstanding</v>
      </c>
      <c r="Q20" s="13" t="s">
        <v>25</v>
      </c>
    </row>
    <row r="21" spans="1:17" ht="60" customHeight="1" x14ac:dyDescent="0.35">
      <c r="A21" s="11" t="s">
        <v>113</v>
      </c>
      <c r="B21" s="2" t="s">
        <v>138</v>
      </c>
      <c r="C21" s="1" t="s">
        <v>139</v>
      </c>
      <c r="D21" s="3" t="s">
        <v>20</v>
      </c>
      <c r="E21" s="3" t="s">
        <v>21</v>
      </c>
      <c r="F21" s="4" t="s">
        <v>22</v>
      </c>
      <c r="G21" s="4" t="s">
        <v>23</v>
      </c>
      <c r="H21" s="4" t="s">
        <v>24</v>
      </c>
      <c r="I21" s="4" t="s">
        <v>25</v>
      </c>
      <c r="J21" s="5" t="s">
        <v>25</v>
      </c>
      <c r="K21" s="5" t="s">
        <v>140</v>
      </c>
      <c r="L21" s="5" t="s">
        <v>141</v>
      </c>
      <c r="M21" s="5"/>
      <c r="N21" s="5" t="s">
        <v>142</v>
      </c>
      <c r="O21" s="5" t="s">
        <v>143</v>
      </c>
      <c r="P21" s="4" t="str">
        <f t="shared" si="0"/>
        <v>Outstanding</v>
      </c>
      <c r="Q21" s="13" t="s">
        <v>25</v>
      </c>
    </row>
    <row r="22" spans="1:17" ht="60" customHeight="1" x14ac:dyDescent="0.35">
      <c r="A22" s="11" t="s">
        <v>113</v>
      </c>
      <c r="B22" s="2" t="s">
        <v>144</v>
      </c>
      <c r="C22" s="1" t="s">
        <v>145</v>
      </c>
      <c r="D22" s="3" t="s">
        <v>20</v>
      </c>
      <c r="E22" s="3" t="s">
        <v>21</v>
      </c>
      <c r="F22" s="4" t="s">
        <v>22</v>
      </c>
      <c r="G22" s="4" t="s">
        <v>23</v>
      </c>
      <c r="H22" s="4" t="s">
        <v>24</v>
      </c>
      <c r="I22" s="4" t="s">
        <v>25</v>
      </c>
      <c r="J22" s="5" t="s">
        <v>25</v>
      </c>
      <c r="K22" s="5" t="s">
        <v>146</v>
      </c>
      <c r="L22" s="5" t="s">
        <v>147</v>
      </c>
      <c r="M22" s="5"/>
      <c r="N22" s="5" t="s">
        <v>148</v>
      </c>
      <c r="O22" s="5" t="s">
        <v>149</v>
      </c>
      <c r="P22" s="4" t="str">
        <f t="shared" si="0"/>
        <v>Outstanding</v>
      </c>
      <c r="Q22" s="13" t="s">
        <v>25</v>
      </c>
    </row>
    <row r="23" spans="1:17" ht="60" customHeight="1" x14ac:dyDescent="0.35">
      <c r="A23" s="11" t="s">
        <v>150</v>
      </c>
      <c r="B23" s="2" t="s">
        <v>151</v>
      </c>
      <c r="C23" s="1" t="s">
        <v>152</v>
      </c>
      <c r="D23" s="3" t="s">
        <v>20</v>
      </c>
      <c r="E23" s="3" t="s">
        <v>21</v>
      </c>
      <c r="F23" s="4" t="s">
        <v>22</v>
      </c>
      <c r="G23" s="4" t="s">
        <v>23</v>
      </c>
      <c r="H23" s="4" t="s">
        <v>24</v>
      </c>
      <c r="I23" s="4" t="s">
        <v>25</v>
      </c>
      <c r="J23" s="5" t="s">
        <v>25</v>
      </c>
      <c r="K23" s="5" t="s">
        <v>153</v>
      </c>
      <c r="L23" s="5" t="s">
        <v>154</v>
      </c>
      <c r="M23" s="5"/>
      <c r="N23" s="5" t="s">
        <v>155</v>
      </c>
      <c r="O23" s="5"/>
      <c r="P23" s="4" t="str">
        <f t="shared" si="0"/>
        <v>Outstanding</v>
      </c>
      <c r="Q23" s="13" t="s">
        <v>25</v>
      </c>
    </row>
    <row r="24" spans="1:17" ht="60" customHeight="1" x14ac:dyDescent="0.35">
      <c r="A24" s="11" t="s">
        <v>150</v>
      </c>
      <c r="B24" s="2" t="s">
        <v>156</v>
      </c>
      <c r="C24" s="1" t="s">
        <v>157</v>
      </c>
      <c r="D24" s="3" t="s">
        <v>20</v>
      </c>
      <c r="E24" s="3" t="s">
        <v>21</v>
      </c>
      <c r="F24" s="4" t="s">
        <v>22</v>
      </c>
      <c r="G24" s="4" t="s">
        <v>23</v>
      </c>
      <c r="H24" s="4" t="s">
        <v>24</v>
      </c>
      <c r="I24" s="4" t="s">
        <v>25</v>
      </c>
      <c r="J24" s="5" t="s">
        <v>25</v>
      </c>
      <c r="K24" s="5" t="s">
        <v>158</v>
      </c>
      <c r="L24" s="5" t="s">
        <v>159</v>
      </c>
      <c r="M24" s="5"/>
      <c r="N24" s="5" t="s">
        <v>160</v>
      </c>
      <c r="O24" s="5" t="s">
        <v>161</v>
      </c>
      <c r="P24" s="4" t="str">
        <f t="shared" si="0"/>
        <v>Outstanding</v>
      </c>
      <c r="Q24" s="13" t="s">
        <v>25</v>
      </c>
    </row>
    <row r="25" spans="1:17" ht="60" customHeight="1" x14ac:dyDescent="0.35">
      <c r="A25" s="11" t="s">
        <v>162</v>
      </c>
      <c r="B25" s="2" t="s">
        <v>163</v>
      </c>
      <c r="C25" s="1" t="s">
        <v>164</v>
      </c>
      <c r="D25" s="3" t="s">
        <v>20</v>
      </c>
      <c r="E25" s="3" t="s">
        <v>21</v>
      </c>
      <c r="F25" s="4" t="s">
        <v>22</v>
      </c>
      <c r="G25" s="4" t="s">
        <v>23</v>
      </c>
      <c r="H25" s="4" t="s">
        <v>24</v>
      </c>
      <c r="I25" s="4" t="s">
        <v>25</v>
      </c>
      <c r="J25" s="5" t="s">
        <v>25</v>
      </c>
      <c r="K25" s="5" t="s">
        <v>165</v>
      </c>
      <c r="L25" s="5" t="s">
        <v>166</v>
      </c>
      <c r="M25" s="5"/>
      <c r="N25" s="5" t="s">
        <v>167</v>
      </c>
      <c r="O25" s="5" t="s">
        <v>168</v>
      </c>
      <c r="P25" s="4" t="str">
        <f t="shared" si="0"/>
        <v>Outstanding</v>
      </c>
      <c r="Q25" s="13" t="s">
        <v>25</v>
      </c>
    </row>
    <row r="26" spans="1:17" ht="60" customHeight="1" x14ac:dyDescent="0.35">
      <c r="A26" s="11" t="s">
        <v>162</v>
      </c>
      <c r="B26" s="2" t="s">
        <v>169</v>
      </c>
      <c r="C26" s="1" t="s">
        <v>170</v>
      </c>
      <c r="D26" s="3" t="s">
        <v>20</v>
      </c>
      <c r="E26" s="3" t="s">
        <v>21</v>
      </c>
      <c r="F26" s="4" t="s">
        <v>22</v>
      </c>
      <c r="G26" s="4" t="s">
        <v>23</v>
      </c>
      <c r="H26" s="4" t="s">
        <v>24</v>
      </c>
      <c r="I26" s="4" t="s">
        <v>25</v>
      </c>
      <c r="J26" s="5" t="s">
        <v>25</v>
      </c>
      <c r="K26" s="5" t="s">
        <v>171</v>
      </c>
      <c r="L26" s="5" t="s">
        <v>172</v>
      </c>
      <c r="M26" s="5"/>
      <c r="N26" s="5" t="s">
        <v>173</v>
      </c>
      <c r="O26" s="5" t="s">
        <v>168</v>
      </c>
      <c r="P26" s="4" t="str">
        <f t="shared" si="0"/>
        <v>Outstanding</v>
      </c>
      <c r="Q26" s="13" t="s">
        <v>25</v>
      </c>
    </row>
    <row r="27" spans="1:17" ht="60" customHeight="1" x14ac:dyDescent="0.35">
      <c r="A27" s="11" t="s">
        <v>162</v>
      </c>
      <c r="B27" s="2" t="s">
        <v>174</v>
      </c>
      <c r="C27" s="1" t="s">
        <v>175</v>
      </c>
      <c r="D27" s="3" t="s">
        <v>20</v>
      </c>
      <c r="E27" s="3" t="s">
        <v>21</v>
      </c>
      <c r="F27" s="4" t="s">
        <v>22</v>
      </c>
      <c r="G27" s="4" t="s">
        <v>23</v>
      </c>
      <c r="H27" s="4" t="s">
        <v>24</v>
      </c>
      <c r="I27" s="4" t="s">
        <v>25</v>
      </c>
      <c r="J27" s="5" t="s">
        <v>25</v>
      </c>
      <c r="K27" s="5" t="s">
        <v>176</v>
      </c>
      <c r="L27" s="5" t="s">
        <v>177</v>
      </c>
      <c r="M27" s="5"/>
      <c r="N27" s="5" t="s">
        <v>178</v>
      </c>
      <c r="O27" s="5" t="s">
        <v>168</v>
      </c>
      <c r="P27" s="4" t="str">
        <f t="shared" si="0"/>
        <v>Outstanding</v>
      </c>
      <c r="Q27" s="13" t="s">
        <v>25</v>
      </c>
    </row>
    <row r="28" spans="1:17" ht="60" customHeight="1" x14ac:dyDescent="0.35">
      <c r="A28" s="11" t="s">
        <v>162</v>
      </c>
      <c r="B28" s="2" t="s">
        <v>179</v>
      </c>
      <c r="C28" s="1" t="s">
        <v>180</v>
      </c>
      <c r="D28" s="3" t="s">
        <v>20</v>
      </c>
      <c r="E28" s="3" t="s">
        <v>21</v>
      </c>
      <c r="F28" s="4" t="s">
        <v>22</v>
      </c>
      <c r="G28" s="4" t="s">
        <v>23</v>
      </c>
      <c r="H28" s="4" t="s">
        <v>24</v>
      </c>
      <c r="I28" s="4" t="s">
        <v>25</v>
      </c>
      <c r="J28" s="5" t="s">
        <v>25</v>
      </c>
      <c r="K28" s="5" t="s">
        <v>181</v>
      </c>
      <c r="L28" s="5" t="s">
        <v>182</v>
      </c>
      <c r="M28" s="5"/>
      <c r="N28" s="5" t="s">
        <v>183</v>
      </c>
      <c r="O28" s="5" t="s">
        <v>168</v>
      </c>
      <c r="P28" s="4" t="str">
        <f t="shared" si="0"/>
        <v>Outstanding</v>
      </c>
      <c r="Q28" s="13" t="s">
        <v>25</v>
      </c>
    </row>
    <row r="29" spans="1:17" ht="60" customHeight="1" x14ac:dyDescent="0.35">
      <c r="A29" s="11" t="s">
        <v>184</v>
      </c>
      <c r="B29" s="2" t="s">
        <v>185</v>
      </c>
      <c r="C29" s="1" t="s">
        <v>186</v>
      </c>
      <c r="D29" s="3" t="s">
        <v>20</v>
      </c>
      <c r="E29" s="3" t="s">
        <v>21</v>
      </c>
      <c r="F29" s="4" t="s">
        <v>22</v>
      </c>
      <c r="G29" s="4" t="s">
        <v>23</v>
      </c>
      <c r="H29" s="4" t="s">
        <v>24</v>
      </c>
      <c r="I29" s="4" t="s">
        <v>25</v>
      </c>
      <c r="J29" s="5" t="s">
        <v>25</v>
      </c>
      <c r="K29" s="5" t="s">
        <v>187</v>
      </c>
      <c r="L29" s="5" t="s">
        <v>188</v>
      </c>
      <c r="M29" s="5"/>
      <c r="N29" s="5" t="s">
        <v>189</v>
      </c>
      <c r="O29" s="5" t="s">
        <v>70</v>
      </c>
      <c r="P29" s="4" t="str">
        <f t="shared" si="0"/>
        <v>Outstanding</v>
      </c>
      <c r="Q29" s="13" t="s">
        <v>25</v>
      </c>
    </row>
    <row r="30" spans="1:17" ht="60" customHeight="1" x14ac:dyDescent="0.35">
      <c r="A30" s="11" t="s">
        <v>184</v>
      </c>
      <c r="B30" s="2" t="s">
        <v>190</v>
      </c>
      <c r="C30" s="1" t="s">
        <v>191</v>
      </c>
      <c r="D30" s="3" t="s">
        <v>20</v>
      </c>
      <c r="E30" s="3" t="s">
        <v>21</v>
      </c>
      <c r="F30" s="4" t="s">
        <v>22</v>
      </c>
      <c r="G30" s="4" t="s">
        <v>23</v>
      </c>
      <c r="H30" s="4" t="s">
        <v>24</v>
      </c>
      <c r="I30" s="4" t="s">
        <v>25</v>
      </c>
      <c r="J30" s="5" t="s">
        <v>25</v>
      </c>
      <c r="K30" s="5" t="s">
        <v>192</v>
      </c>
      <c r="L30" s="5" t="s">
        <v>193</v>
      </c>
      <c r="M30" s="5"/>
      <c r="N30" s="5" t="s">
        <v>194</v>
      </c>
      <c r="O30" s="5" t="s">
        <v>70</v>
      </c>
      <c r="P30" s="4" t="str">
        <f t="shared" si="0"/>
        <v>Outstanding</v>
      </c>
      <c r="Q30" s="13" t="s">
        <v>25</v>
      </c>
    </row>
    <row r="31" spans="1:17" ht="60" customHeight="1" x14ac:dyDescent="0.35">
      <c r="A31" s="11" t="s">
        <v>184</v>
      </c>
      <c r="B31" s="2" t="s">
        <v>195</v>
      </c>
      <c r="C31" s="1" t="s">
        <v>196</v>
      </c>
      <c r="D31" s="3" t="s">
        <v>20</v>
      </c>
      <c r="E31" s="3" t="s">
        <v>21</v>
      </c>
      <c r="F31" s="4" t="s">
        <v>22</v>
      </c>
      <c r="G31" s="4" t="s">
        <v>23</v>
      </c>
      <c r="H31" s="4" t="s">
        <v>24</v>
      </c>
      <c r="I31" s="4" t="s">
        <v>25</v>
      </c>
      <c r="J31" s="5" t="s">
        <v>25</v>
      </c>
      <c r="K31" s="5" t="s">
        <v>197</v>
      </c>
      <c r="L31" s="5" t="s">
        <v>198</v>
      </c>
      <c r="M31" s="5"/>
      <c r="N31" s="5" t="s">
        <v>199</v>
      </c>
      <c r="O31" s="5" t="s">
        <v>70</v>
      </c>
      <c r="P31" s="4" t="str">
        <f t="shared" si="0"/>
        <v>Outstanding</v>
      </c>
      <c r="Q31" s="13" t="s">
        <v>25</v>
      </c>
    </row>
    <row r="32" spans="1:17" ht="60" customHeight="1" x14ac:dyDescent="0.35">
      <c r="A32" s="11" t="s">
        <v>184</v>
      </c>
      <c r="B32" s="2" t="s">
        <v>200</v>
      </c>
      <c r="C32" s="1" t="s">
        <v>201</v>
      </c>
      <c r="D32" s="3" t="s">
        <v>20</v>
      </c>
      <c r="E32" s="3" t="s">
        <v>21</v>
      </c>
      <c r="F32" s="4" t="s">
        <v>22</v>
      </c>
      <c r="G32" s="4" t="s">
        <v>23</v>
      </c>
      <c r="H32" s="4" t="s">
        <v>24</v>
      </c>
      <c r="I32" s="4" t="s">
        <v>25</v>
      </c>
      <c r="J32" s="5" t="s">
        <v>25</v>
      </c>
      <c r="K32" s="5" t="s">
        <v>202</v>
      </c>
      <c r="L32" s="5" t="s">
        <v>203</v>
      </c>
      <c r="M32" s="5"/>
      <c r="N32" s="5" t="s">
        <v>204</v>
      </c>
      <c r="O32" s="5" t="s">
        <v>70</v>
      </c>
      <c r="P32" s="4" t="str">
        <f t="shared" si="0"/>
        <v>Outstanding</v>
      </c>
      <c r="Q32" s="13" t="s">
        <v>25</v>
      </c>
    </row>
    <row r="33" spans="1:17" ht="60" customHeight="1" x14ac:dyDescent="0.35">
      <c r="A33" s="11" t="s">
        <v>205</v>
      </c>
      <c r="B33" s="2" t="s">
        <v>206</v>
      </c>
      <c r="C33" s="1" t="s">
        <v>207</v>
      </c>
      <c r="D33" s="3" t="s">
        <v>20</v>
      </c>
      <c r="E33" s="3" t="s">
        <v>21</v>
      </c>
      <c r="F33" s="4" t="s">
        <v>22</v>
      </c>
      <c r="G33" s="4" t="s">
        <v>23</v>
      </c>
      <c r="H33" s="4" t="s">
        <v>24</v>
      </c>
      <c r="I33" s="4" t="s">
        <v>25</v>
      </c>
      <c r="J33" s="5" t="s">
        <v>25</v>
      </c>
      <c r="K33" s="5" t="s">
        <v>208</v>
      </c>
      <c r="L33" s="5" t="s">
        <v>209</v>
      </c>
      <c r="M33" s="5"/>
      <c r="N33" s="5" t="s">
        <v>210</v>
      </c>
      <c r="O33" s="5"/>
      <c r="P33" s="4" t="str">
        <f t="shared" si="0"/>
        <v>Outstanding</v>
      </c>
      <c r="Q33" s="13" t="s">
        <v>25</v>
      </c>
    </row>
    <row r="34" spans="1:17" ht="60" customHeight="1" x14ac:dyDescent="0.35">
      <c r="A34" s="11" t="s">
        <v>205</v>
      </c>
      <c r="B34" s="2" t="s">
        <v>211</v>
      </c>
      <c r="C34" s="1" t="s">
        <v>212</v>
      </c>
      <c r="D34" s="3" t="s">
        <v>20</v>
      </c>
      <c r="E34" s="3" t="s">
        <v>21</v>
      </c>
      <c r="F34" s="4" t="s">
        <v>22</v>
      </c>
      <c r="G34" s="4" t="s">
        <v>23</v>
      </c>
      <c r="H34" s="4" t="s">
        <v>24</v>
      </c>
      <c r="I34" s="4" t="s">
        <v>25</v>
      </c>
      <c r="J34" s="5" t="s">
        <v>25</v>
      </c>
      <c r="K34" s="5" t="s">
        <v>213</v>
      </c>
      <c r="L34" s="5" t="s">
        <v>214</v>
      </c>
      <c r="M34" s="5"/>
      <c r="N34" s="5" t="s">
        <v>215</v>
      </c>
      <c r="O34" s="5" t="s">
        <v>216</v>
      </c>
      <c r="P34" s="4" t="str">
        <f t="shared" si="0"/>
        <v>Outstanding</v>
      </c>
      <c r="Q34" s="13" t="s">
        <v>25</v>
      </c>
    </row>
    <row r="35" spans="1:17" ht="60" customHeight="1" x14ac:dyDescent="0.35">
      <c r="A35" s="11" t="s">
        <v>205</v>
      </c>
      <c r="B35" s="2" t="s">
        <v>217</v>
      </c>
      <c r="C35" s="1" t="s">
        <v>218</v>
      </c>
      <c r="D35" s="3" t="s">
        <v>20</v>
      </c>
      <c r="E35" s="3" t="s">
        <v>21</v>
      </c>
      <c r="F35" s="4" t="s">
        <v>22</v>
      </c>
      <c r="G35" s="4" t="s">
        <v>23</v>
      </c>
      <c r="H35" s="4" t="s">
        <v>24</v>
      </c>
      <c r="I35" s="4" t="s">
        <v>25</v>
      </c>
      <c r="J35" s="5" t="s">
        <v>25</v>
      </c>
      <c r="K35" s="5" t="s">
        <v>219</v>
      </c>
      <c r="L35" s="5" t="s">
        <v>220</v>
      </c>
      <c r="M35" s="5"/>
      <c r="N35" s="5" t="s">
        <v>221</v>
      </c>
      <c r="O35" s="5"/>
      <c r="P35" s="4" t="str">
        <f t="shared" si="0"/>
        <v>Outstanding</v>
      </c>
      <c r="Q35" s="13" t="s">
        <v>25</v>
      </c>
    </row>
    <row r="36" spans="1:17" ht="60" customHeight="1" x14ac:dyDescent="0.35">
      <c r="A36" s="11" t="s">
        <v>205</v>
      </c>
      <c r="B36" s="2" t="s">
        <v>222</v>
      </c>
      <c r="C36" s="1" t="s">
        <v>223</v>
      </c>
      <c r="D36" s="3" t="s">
        <v>20</v>
      </c>
      <c r="E36" s="3" t="s">
        <v>21</v>
      </c>
      <c r="F36" s="4" t="s">
        <v>22</v>
      </c>
      <c r="G36" s="4" t="s">
        <v>23</v>
      </c>
      <c r="H36" s="4" t="s">
        <v>24</v>
      </c>
      <c r="I36" s="4" t="s">
        <v>25</v>
      </c>
      <c r="J36" s="5" t="s">
        <v>25</v>
      </c>
      <c r="K36" s="5" t="s">
        <v>224</v>
      </c>
      <c r="L36" s="5" t="s">
        <v>225</v>
      </c>
      <c r="M36" s="5"/>
      <c r="N36" s="5" t="s">
        <v>226</v>
      </c>
      <c r="O36" s="5"/>
      <c r="P36" s="4" t="str">
        <f t="shared" si="0"/>
        <v>Outstanding</v>
      </c>
      <c r="Q36" s="13" t="s">
        <v>25</v>
      </c>
    </row>
    <row r="37" spans="1:17" ht="60" customHeight="1" x14ac:dyDescent="0.35">
      <c r="A37" s="11" t="s">
        <v>205</v>
      </c>
      <c r="B37" s="2" t="s">
        <v>227</v>
      </c>
      <c r="C37" s="1" t="s">
        <v>228</v>
      </c>
      <c r="D37" s="3" t="s">
        <v>20</v>
      </c>
      <c r="E37" s="3" t="s">
        <v>21</v>
      </c>
      <c r="F37" s="4" t="s">
        <v>22</v>
      </c>
      <c r="G37" s="4" t="s">
        <v>23</v>
      </c>
      <c r="H37" s="4" t="s">
        <v>24</v>
      </c>
      <c r="I37" s="4" t="s">
        <v>25</v>
      </c>
      <c r="J37" s="5" t="s">
        <v>25</v>
      </c>
      <c r="K37" s="5" t="s">
        <v>229</v>
      </c>
      <c r="L37" s="5" t="s">
        <v>230</v>
      </c>
      <c r="M37" s="5"/>
      <c r="N37" s="5" t="s">
        <v>231</v>
      </c>
      <c r="O37" s="5"/>
      <c r="P37" s="4" t="str">
        <f t="shared" si="0"/>
        <v>Outstanding</v>
      </c>
      <c r="Q37" s="13" t="s">
        <v>25</v>
      </c>
    </row>
    <row r="38" spans="1:17" ht="60" customHeight="1" x14ac:dyDescent="0.35">
      <c r="A38" s="11" t="s">
        <v>232</v>
      </c>
      <c r="B38" s="2" t="s">
        <v>233</v>
      </c>
      <c r="C38" s="1" t="s">
        <v>234</v>
      </c>
      <c r="D38" s="3" t="s">
        <v>20</v>
      </c>
      <c r="E38" s="3" t="s">
        <v>21</v>
      </c>
      <c r="F38" s="4" t="s">
        <v>22</v>
      </c>
      <c r="G38" s="4" t="s">
        <v>23</v>
      </c>
      <c r="H38" s="4" t="s">
        <v>24</v>
      </c>
      <c r="I38" s="4" t="s">
        <v>25</v>
      </c>
      <c r="J38" s="5" t="s">
        <v>25</v>
      </c>
      <c r="K38" s="5" t="s">
        <v>235</v>
      </c>
      <c r="L38" s="5" t="s">
        <v>236</v>
      </c>
      <c r="M38" s="5"/>
      <c r="N38" s="5" t="s">
        <v>237</v>
      </c>
      <c r="O38" s="5"/>
      <c r="P38" s="4" t="str">
        <f t="shared" si="0"/>
        <v>Outstanding</v>
      </c>
      <c r="Q38" s="13" t="s">
        <v>25</v>
      </c>
    </row>
    <row r="39" spans="1:17" ht="60" customHeight="1" x14ac:dyDescent="0.35">
      <c r="A39" s="11" t="s">
        <v>232</v>
      </c>
      <c r="B39" s="2" t="s">
        <v>238</v>
      </c>
      <c r="C39" s="1" t="s">
        <v>239</v>
      </c>
      <c r="D39" s="3" t="s">
        <v>20</v>
      </c>
      <c r="E39" s="3" t="s">
        <v>21</v>
      </c>
      <c r="F39" s="4" t="s">
        <v>22</v>
      </c>
      <c r="G39" s="4" t="s">
        <v>23</v>
      </c>
      <c r="H39" s="4" t="s">
        <v>24</v>
      </c>
      <c r="I39" s="4" t="s">
        <v>25</v>
      </c>
      <c r="J39" s="5" t="s">
        <v>25</v>
      </c>
      <c r="K39" s="5" t="s">
        <v>240</v>
      </c>
      <c r="L39" s="5" t="s">
        <v>241</v>
      </c>
      <c r="M39" s="5"/>
      <c r="N39" s="5" t="s">
        <v>242</v>
      </c>
      <c r="O39" s="5"/>
      <c r="P39" s="4" t="str">
        <f t="shared" si="0"/>
        <v>Outstanding</v>
      </c>
      <c r="Q39" s="13" t="s">
        <v>25</v>
      </c>
    </row>
    <row r="40" spans="1:17" ht="60" customHeight="1" x14ac:dyDescent="0.35">
      <c r="A40" s="11" t="s">
        <v>232</v>
      </c>
      <c r="B40" s="2" t="s">
        <v>243</v>
      </c>
      <c r="C40" s="1" t="s">
        <v>244</v>
      </c>
      <c r="D40" s="3" t="s">
        <v>20</v>
      </c>
      <c r="E40" s="3" t="s">
        <v>21</v>
      </c>
      <c r="F40" s="4" t="s">
        <v>22</v>
      </c>
      <c r="G40" s="4" t="s">
        <v>23</v>
      </c>
      <c r="H40" s="4" t="s">
        <v>24</v>
      </c>
      <c r="I40" s="4" t="s">
        <v>25</v>
      </c>
      <c r="J40" s="5" t="s">
        <v>25</v>
      </c>
      <c r="K40" s="5" t="s">
        <v>245</v>
      </c>
      <c r="L40" s="5" t="s">
        <v>246</v>
      </c>
      <c r="M40" s="5"/>
      <c r="N40" s="5" t="s">
        <v>242</v>
      </c>
      <c r="O40" s="5"/>
      <c r="P40" s="4" t="str">
        <f t="shared" si="0"/>
        <v>Outstanding</v>
      </c>
      <c r="Q40" s="13" t="s">
        <v>25</v>
      </c>
    </row>
    <row r="41" spans="1:17" ht="60" customHeight="1" x14ac:dyDescent="0.35">
      <c r="A41" s="11" t="s">
        <v>247</v>
      </c>
      <c r="B41" s="2" t="s">
        <v>248</v>
      </c>
      <c r="C41" s="1" t="s">
        <v>249</v>
      </c>
      <c r="D41" s="3" t="s">
        <v>20</v>
      </c>
      <c r="E41" s="3" t="s">
        <v>21</v>
      </c>
      <c r="F41" s="4" t="s">
        <v>22</v>
      </c>
      <c r="G41" s="4" t="s">
        <v>23</v>
      </c>
      <c r="H41" s="4" t="s">
        <v>24</v>
      </c>
      <c r="I41" s="4" t="s">
        <v>25</v>
      </c>
      <c r="J41" s="5" t="s">
        <v>25</v>
      </c>
      <c r="K41" s="5" t="s">
        <v>250</v>
      </c>
      <c r="L41" s="5" t="s">
        <v>251</v>
      </c>
      <c r="M41" s="5"/>
      <c r="N41" s="5" t="s">
        <v>252</v>
      </c>
      <c r="O41" s="5" t="s">
        <v>253</v>
      </c>
      <c r="P41" s="4" t="str">
        <f t="shared" si="0"/>
        <v>Outstanding</v>
      </c>
      <c r="Q41" s="13" t="s">
        <v>25</v>
      </c>
    </row>
    <row r="42" spans="1:17" ht="60" customHeight="1" x14ac:dyDescent="0.35">
      <c r="A42" s="11" t="s">
        <v>247</v>
      </c>
      <c r="B42" s="2" t="s">
        <v>254</v>
      </c>
      <c r="C42" s="1" t="s">
        <v>255</v>
      </c>
      <c r="D42" s="3" t="s">
        <v>20</v>
      </c>
      <c r="E42" s="3" t="s">
        <v>21</v>
      </c>
      <c r="F42" s="4" t="s">
        <v>22</v>
      </c>
      <c r="G42" s="4" t="s">
        <v>23</v>
      </c>
      <c r="H42" s="4" t="s">
        <v>24</v>
      </c>
      <c r="I42" s="4" t="s">
        <v>25</v>
      </c>
      <c r="J42" s="5" t="s">
        <v>25</v>
      </c>
      <c r="K42" s="5" t="s">
        <v>256</v>
      </c>
      <c r="L42" s="5" t="s">
        <v>257</v>
      </c>
      <c r="M42" s="5"/>
      <c r="N42" s="5" t="s">
        <v>258</v>
      </c>
      <c r="O42" s="5" t="s">
        <v>259</v>
      </c>
      <c r="P42" s="4" t="str">
        <f t="shared" si="0"/>
        <v>Outstanding</v>
      </c>
      <c r="Q42" s="13" t="s">
        <v>25</v>
      </c>
    </row>
    <row r="43" spans="1:17" ht="60" customHeight="1" x14ac:dyDescent="0.35">
      <c r="A43" s="11" t="s">
        <v>247</v>
      </c>
      <c r="B43" s="2" t="s">
        <v>260</v>
      </c>
      <c r="C43" s="1" t="s">
        <v>261</v>
      </c>
      <c r="D43" s="3" t="s">
        <v>20</v>
      </c>
      <c r="E43" s="3" t="s">
        <v>21</v>
      </c>
      <c r="F43" s="4" t="s">
        <v>22</v>
      </c>
      <c r="G43" s="4" t="s">
        <v>23</v>
      </c>
      <c r="H43" s="4" t="s">
        <v>24</v>
      </c>
      <c r="I43" s="4" t="s">
        <v>25</v>
      </c>
      <c r="J43" s="5" t="s">
        <v>25</v>
      </c>
      <c r="K43" s="5" t="s">
        <v>262</v>
      </c>
      <c r="L43" s="5" t="s">
        <v>263</v>
      </c>
      <c r="M43" s="5"/>
      <c r="N43" s="5" t="s">
        <v>264</v>
      </c>
      <c r="O43" s="5" t="s">
        <v>265</v>
      </c>
      <c r="P43" s="4" t="str">
        <f t="shared" si="0"/>
        <v>Outstanding</v>
      </c>
      <c r="Q43" s="13" t="s">
        <v>25</v>
      </c>
    </row>
    <row r="44" spans="1:17" ht="60" customHeight="1" x14ac:dyDescent="0.35">
      <c r="A44" s="11" t="s">
        <v>266</v>
      </c>
      <c r="B44" s="2" t="s">
        <v>267</v>
      </c>
      <c r="C44" s="1" t="s">
        <v>268</v>
      </c>
      <c r="D44" s="3" t="s">
        <v>20</v>
      </c>
      <c r="E44" s="3" t="s">
        <v>21</v>
      </c>
      <c r="F44" s="4" t="s">
        <v>22</v>
      </c>
      <c r="G44" s="4" t="s">
        <v>23</v>
      </c>
      <c r="H44" s="4" t="s">
        <v>24</v>
      </c>
      <c r="I44" s="4" t="s">
        <v>25</v>
      </c>
      <c r="J44" s="5" t="s">
        <v>25</v>
      </c>
      <c r="K44" s="5" t="s">
        <v>269</v>
      </c>
      <c r="L44" s="5" t="s">
        <v>270</v>
      </c>
      <c r="M44" s="5"/>
      <c r="N44" s="5" t="s">
        <v>271</v>
      </c>
      <c r="O44" s="5" t="s">
        <v>70</v>
      </c>
      <c r="P44" s="4" t="str">
        <f t="shared" si="0"/>
        <v>Outstanding</v>
      </c>
      <c r="Q44" s="13" t="s">
        <v>25</v>
      </c>
    </row>
    <row r="45" spans="1:17" ht="60" customHeight="1" x14ac:dyDescent="0.35">
      <c r="A45" s="11" t="s">
        <v>266</v>
      </c>
      <c r="B45" s="2" t="s">
        <v>272</v>
      </c>
      <c r="C45" s="1" t="s">
        <v>273</v>
      </c>
      <c r="D45" s="3" t="s">
        <v>20</v>
      </c>
      <c r="E45" s="3" t="s">
        <v>21</v>
      </c>
      <c r="F45" s="4" t="s">
        <v>22</v>
      </c>
      <c r="G45" s="4" t="s">
        <v>23</v>
      </c>
      <c r="H45" s="4" t="s">
        <v>24</v>
      </c>
      <c r="I45" s="4" t="s">
        <v>25</v>
      </c>
      <c r="J45" s="5" t="s">
        <v>25</v>
      </c>
      <c r="K45" s="5" t="s">
        <v>274</v>
      </c>
      <c r="L45" s="5" t="s">
        <v>275</v>
      </c>
      <c r="M45" s="5"/>
      <c r="N45" s="5" t="s">
        <v>276</v>
      </c>
      <c r="O45" s="5" t="s">
        <v>70</v>
      </c>
      <c r="P45" s="4" t="str">
        <f t="shared" si="0"/>
        <v>Outstanding</v>
      </c>
      <c r="Q45" s="13" t="s">
        <v>25</v>
      </c>
    </row>
    <row r="46" spans="1:17" ht="60" customHeight="1" x14ac:dyDescent="0.35">
      <c r="A46" s="11" t="s">
        <v>266</v>
      </c>
      <c r="B46" s="2" t="s">
        <v>277</v>
      </c>
      <c r="C46" s="1" t="s">
        <v>278</v>
      </c>
      <c r="D46" s="3" t="s">
        <v>20</v>
      </c>
      <c r="E46" s="3" t="s">
        <v>21</v>
      </c>
      <c r="F46" s="4" t="s">
        <v>22</v>
      </c>
      <c r="G46" s="4" t="s">
        <v>23</v>
      </c>
      <c r="H46" s="4" t="s">
        <v>24</v>
      </c>
      <c r="I46" s="4" t="s">
        <v>25</v>
      </c>
      <c r="J46" s="5" t="s">
        <v>25</v>
      </c>
      <c r="K46" s="5" t="s">
        <v>279</v>
      </c>
      <c r="L46" s="5" t="s">
        <v>280</v>
      </c>
      <c r="M46" s="5"/>
      <c r="N46" s="5" t="s">
        <v>281</v>
      </c>
      <c r="O46" s="5" t="s">
        <v>70</v>
      </c>
      <c r="P46" s="4" t="str">
        <f t="shared" si="0"/>
        <v>Outstanding</v>
      </c>
      <c r="Q46" s="13" t="s">
        <v>25</v>
      </c>
    </row>
    <row r="47" spans="1:17" ht="60" customHeight="1" x14ac:dyDescent="0.35">
      <c r="A47" s="11" t="s">
        <v>282</v>
      </c>
      <c r="B47" s="2" t="s">
        <v>283</v>
      </c>
      <c r="C47" s="1" t="s">
        <v>284</v>
      </c>
      <c r="D47" s="3" t="s">
        <v>20</v>
      </c>
      <c r="E47" s="3" t="s">
        <v>21</v>
      </c>
      <c r="F47" s="4" t="s">
        <v>22</v>
      </c>
      <c r="G47" s="4" t="s">
        <v>23</v>
      </c>
      <c r="H47" s="4" t="s">
        <v>24</v>
      </c>
      <c r="I47" s="4" t="s">
        <v>25</v>
      </c>
      <c r="J47" s="5" t="s">
        <v>25</v>
      </c>
      <c r="K47" s="5" t="s">
        <v>285</v>
      </c>
      <c r="L47" s="5" t="s">
        <v>286</v>
      </c>
      <c r="M47" s="5"/>
      <c r="N47" s="5" t="s">
        <v>287</v>
      </c>
      <c r="O47" s="5" t="s">
        <v>288</v>
      </c>
      <c r="P47" s="4" t="str">
        <f t="shared" si="0"/>
        <v>Outstanding</v>
      </c>
      <c r="Q47" s="13" t="s">
        <v>25</v>
      </c>
    </row>
    <row r="48" spans="1:17" ht="60" customHeight="1" x14ac:dyDescent="0.35">
      <c r="A48" s="11" t="s">
        <v>289</v>
      </c>
      <c r="B48" s="2" t="s">
        <v>290</v>
      </c>
      <c r="C48" s="1" t="s">
        <v>291</v>
      </c>
      <c r="D48" s="3" t="s">
        <v>20</v>
      </c>
      <c r="E48" s="3" t="s">
        <v>21</v>
      </c>
      <c r="F48" s="4" t="s">
        <v>22</v>
      </c>
      <c r="G48" s="4" t="s">
        <v>23</v>
      </c>
      <c r="H48" s="4" t="s">
        <v>24</v>
      </c>
      <c r="I48" s="4" t="s">
        <v>25</v>
      </c>
      <c r="J48" s="5" t="s">
        <v>25</v>
      </c>
      <c r="K48" s="5" t="s">
        <v>292</v>
      </c>
      <c r="L48" s="5" t="s">
        <v>293</v>
      </c>
      <c r="M48" s="5"/>
      <c r="N48" s="5" t="s">
        <v>294</v>
      </c>
      <c r="O48" s="5"/>
      <c r="P48" s="4" t="str">
        <f t="shared" si="0"/>
        <v>Outstanding</v>
      </c>
      <c r="Q48" s="13" t="s">
        <v>25</v>
      </c>
    </row>
    <row r="49" spans="1:17" ht="60" customHeight="1" x14ac:dyDescent="0.35">
      <c r="A49" s="11" t="s">
        <v>289</v>
      </c>
      <c r="B49" s="2" t="s">
        <v>295</v>
      </c>
      <c r="C49" s="1" t="s">
        <v>296</v>
      </c>
      <c r="D49" s="3" t="s">
        <v>20</v>
      </c>
      <c r="E49" s="3" t="s">
        <v>21</v>
      </c>
      <c r="F49" s="4" t="s">
        <v>22</v>
      </c>
      <c r="G49" s="4" t="s">
        <v>23</v>
      </c>
      <c r="H49" s="4" t="s">
        <v>24</v>
      </c>
      <c r="I49" s="4" t="s">
        <v>25</v>
      </c>
      <c r="J49" s="5" t="s">
        <v>25</v>
      </c>
      <c r="K49" s="5" t="s">
        <v>297</v>
      </c>
      <c r="L49" s="5" t="s">
        <v>298</v>
      </c>
      <c r="M49" s="5"/>
      <c r="N49" s="5" t="s">
        <v>299</v>
      </c>
      <c r="O49" s="5" t="s">
        <v>300</v>
      </c>
      <c r="P49" s="4" t="str">
        <f t="shared" si="0"/>
        <v>Outstanding</v>
      </c>
      <c r="Q49" s="13" t="s">
        <v>25</v>
      </c>
    </row>
    <row r="50" spans="1:17" ht="60" customHeight="1" x14ac:dyDescent="0.35">
      <c r="A50" s="11" t="s">
        <v>289</v>
      </c>
      <c r="B50" s="2" t="s">
        <v>301</v>
      </c>
      <c r="C50" s="1" t="s">
        <v>302</v>
      </c>
      <c r="D50" s="3" t="s">
        <v>20</v>
      </c>
      <c r="E50" s="3" t="s">
        <v>21</v>
      </c>
      <c r="F50" s="4" t="s">
        <v>22</v>
      </c>
      <c r="G50" s="4" t="s">
        <v>23</v>
      </c>
      <c r="H50" s="4" t="s">
        <v>24</v>
      </c>
      <c r="I50" s="4" t="s">
        <v>25</v>
      </c>
      <c r="J50" s="5" t="s">
        <v>25</v>
      </c>
      <c r="K50" s="5" t="s">
        <v>303</v>
      </c>
      <c r="L50" s="5" t="s">
        <v>304</v>
      </c>
      <c r="M50" s="5"/>
      <c r="N50" s="5" t="s">
        <v>305</v>
      </c>
      <c r="O50" s="5" t="s">
        <v>306</v>
      </c>
      <c r="P50" s="4" t="str">
        <f t="shared" si="0"/>
        <v>Outstanding</v>
      </c>
      <c r="Q50" s="13" t="s">
        <v>25</v>
      </c>
    </row>
    <row r="51" spans="1:17" ht="60" customHeight="1" x14ac:dyDescent="0.35">
      <c r="A51" s="11" t="s">
        <v>289</v>
      </c>
      <c r="B51" s="2" t="s">
        <v>307</v>
      </c>
      <c r="C51" s="1" t="s">
        <v>308</v>
      </c>
      <c r="D51" s="3" t="s">
        <v>20</v>
      </c>
      <c r="E51" s="3" t="s">
        <v>21</v>
      </c>
      <c r="F51" s="4" t="s">
        <v>22</v>
      </c>
      <c r="G51" s="4" t="s">
        <v>23</v>
      </c>
      <c r="H51" s="4" t="s">
        <v>24</v>
      </c>
      <c r="I51" s="4" t="s">
        <v>25</v>
      </c>
      <c r="J51" s="5" t="s">
        <v>25</v>
      </c>
      <c r="K51" s="5" t="s">
        <v>309</v>
      </c>
      <c r="L51" s="5" t="s">
        <v>310</v>
      </c>
      <c r="M51" s="5"/>
      <c r="N51" s="5" t="s">
        <v>311</v>
      </c>
      <c r="O51" s="5" t="s">
        <v>312</v>
      </c>
      <c r="P51" s="4" t="str">
        <f t="shared" si="0"/>
        <v>Outstanding</v>
      </c>
      <c r="Q51" s="13" t="s">
        <v>25</v>
      </c>
    </row>
    <row r="52" spans="1:17" ht="60" customHeight="1" x14ac:dyDescent="0.35">
      <c r="A52" s="11" t="s">
        <v>289</v>
      </c>
      <c r="B52" s="2" t="s">
        <v>313</v>
      </c>
      <c r="C52" s="1" t="s">
        <v>314</v>
      </c>
      <c r="D52" s="3" t="s">
        <v>20</v>
      </c>
      <c r="E52" s="3" t="s">
        <v>21</v>
      </c>
      <c r="F52" s="4" t="s">
        <v>22</v>
      </c>
      <c r="G52" s="4" t="s">
        <v>23</v>
      </c>
      <c r="H52" s="4" t="s">
        <v>24</v>
      </c>
      <c r="I52" s="4" t="s">
        <v>25</v>
      </c>
      <c r="J52" s="5" t="s">
        <v>25</v>
      </c>
      <c r="K52" s="5" t="s">
        <v>315</v>
      </c>
      <c r="L52" s="5" t="s">
        <v>316</v>
      </c>
      <c r="M52" s="5"/>
      <c r="N52" s="5" t="s">
        <v>317</v>
      </c>
      <c r="O52" s="5"/>
      <c r="P52" s="4" t="str">
        <f t="shared" si="0"/>
        <v>Outstanding</v>
      </c>
      <c r="Q52" s="13" t="s">
        <v>25</v>
      </c>
    </row>
    <row r="53" spans="1:17" ht="60" customHeight="1" x14ac:dyDescent="0.35">
      <c r="A53" s="11" t="s">
        <v>289</v>
      </c>
      <c r="B53" s="2" t="s">
        <v>318</v>
      </c>
      <c r="C53" s="1" t="s">
        <v>319</v>
      </c>
      <c r="D53" s="3" t="s">
        <v>20</v>
      </c>
      <c r="E53" s="3" t="s">
        <v>21</v>
      </c>
      <c r="F53" s="4" t="s">
        <v>22</v>
      </c>
      <c r="G53" s="4" t="s">
        <v>23</v>
      </c>
      <c r="H53" s="4" t="s">
        <v>24</v>
      </c>
      <c r="I53" s="4" t="s">
        <v>25</v>
      </c>
      <c r="J53" s="5" t="s">
        <v>25</v>
      </c>
      <c r="K53" s="5" t="s">
        <v>320</v>
      </c>
      <c r="L53" s="5" t="s">
        <v>321</v>
      </c>
      <c r="M53" s="5"/>
      <c r="N53" s="5" t="s">
        <v>322</v>
      </c>
      <c r="O53" s="5" t="s">
        <v>323</v>
      </c>
      <c r="P53" s="4" t="str">
        <f t="shared" si="0"/>
        <v>Outstanding</v>
      </c>
      <c r="Q53" s="13" t="s">
        <v>25</v>
      </c>
    </row>
    <row r="54" spans="1:17" ht="60" customHeight="1" x14ac:dyDescent="0.35">
      <c r="A54" s="11" t="s">
        <v>289</v>
      </c>
      <c r="B54" s="2" t="s">
        <v>324</v>
      </c>
      <c r="C54" s="1" t="s">
        <v>325</v>
      </c>
      <c r="D54" s="3" t="s">
        <v>20</v>
      </c>
      <c r="E54" s="3" t="s">
        <v>21</v>
      </c>
      <c r="F54" s="4" t="s">
        <v>22</v>
      </c>
      <c r="G54" s="4" t="s">
        <v>23</v>
      </c>
      <c r="H54" s="4" t="s">
        <v>24</v>
      </c>
      <c r="I54" s="4" t="s">
        <v>25</v>
      </c>
      <c r="J54" s="5" t="s">
        <v>25</v>
      </c>
      <c r="K54" s="5" t="s">
        <v>326</v>
      </c>
      <c r="L54" s="5" t="s">
        <v>327</v>
      </c>
      <c r="M54" s="5"/>
      <c r="N54" s="5" t="s">
        <v>328</v>
      </c>
      <c r="O54" s="5" t="s">
        <v>329</v>
      </c>
      <c r="P54" s="4" t="str">
        <f t="shared" si="0"/>
        <v>Outstanding</v>
      </c>
      <c r="Q54" s="13" t="s">
        <v>25</v>
      </c>
    </row>
    <row r="55" spans="1:17" ht="60" customHeight="1" x14ac:dyDescent="0.35">
      <c r="A55" s="11" t="s">
        <v>289</v>
      </c>
      <c r="B55" s="2" t="s">
        <v>330</v>
      </c>
      <c r="C55" s="1" t="s">
        <v>331</v>
      </c>
      <c r="D55" s="3" t="s">
        <v>20</v>
      </c>
      <c r="E55" s="3" t="s">
        <v>21</v>
      </c>
      <c r="F55" s="4" t="s">
        <v>22</v>
      </c>
      <c r="G55" s="4" t="s">
        <v>23</v>
      </c>
      <c r="H55" s="4" t="s">
        <v>24</v>
      </c>
      <c r="I55" s="4" t="s">
        <v>25</v>
      </c>
      <c r="J55" s="5" t="s">
        <v>25</v>
      </c>
      <c r="K55" s="5" t="s">
        <v>332</v>
      </c>
      <c r="L55" s="5" t="s">
        <v>333</v>
      </c>
      <c r="M55" s="5"/>
      <c r="N55" s="5" t="s">
        <v>334</v>
      </c>
      <c r="O55" s="5" t="s">
        <v>335</v>
      </c>
      <c r="P55" s="4" t="str">
        <f t="shared" si="0"/>
        <v>Outstanding</v>
      </c>
      <c r="Q55" s="13" t="s">
        <v>25</v>
      </c>
    </row>
    <row r="56" spans="1:17" ht="60" customHeight="1" x14ac:dyDescent="0.35">
      <c r="A56" s="11" t="s">
        <v>289</v>
      </c>
      <c r="B56" s="2" t="s">
        <v>336</v>
      </c>
      <c r="C56" s="1" t="s">
        <v>337</v>
      </c>
      <c r="D56" s="3" t="s">
        <v>20</v>
      </c>
      <c r="E56" s="3" t="s">
        <v>21</v>
      </c>
      <c r="F56" s="4" t="s">
        <v>22</v>
      </c>
      <c r="G56" s="4" t="s">
        <v>23</v>
      </c>
      <c r="H56" s="4" t="s">
        <v>24</v>
      </c>
      <c r="I56" s="4" t="s">
        <v>25</v>
      </c>
      <c r="J56" s="5" t="s">
        <v>25</v>
      </c>
      <c r="K56" s="5" t="s">
        <v>338</v>
      </c>
      <c r="L56" s="5" t="s">
        <v>339</v>
      </c>
      <c r="M56" s="5"/>
      <c r="N56" s="5" t="s">
        <v>340</v>
      </c>
      <c r="O56" s="5" t="s">
        <v>341</v>
      </c>
      <c r="P56" s="4" t="str">
        <f t="shared" si="0"/>
        <v>Outstanding</v>
      </c>
      <c r="Q56" s="13" t="s">
        <v>25</v>
      </c>
    </row>
    <row r="57" spans="1:17" ht="60" customHeight="1" x14ac:dyDescent="0.35">
      <c r="A57" s="11" t="s">
        <v>289</v>
      </c>
      <c r="B57" s="2" t="s">
        <v>342</v>
      </c>
      <c r="C57" s="1" t="s">
        <v>343</v>
      </c>
      <c r="D57" s="3" t="s">
        <v>20</v>
      </c>
      <c r="E57" s="3" t="s">
        <v>21</v>
      </c>
      <c r="F57" s="4" t="s">
        <v>22</v>
      </c>
      <c r="G57" s="4" t="s">
        <v>23</v>
      </c>
      <c r="H57" s="4" t="s">
        <v>24</v>
      </c>
      <c r="I57" s="4" t="s">
        <v>25</v>
      </c>
      <c r="J57" s="5" t="s">
        <v>25</v>
      </c>
      <c r="K57" s="5" t="s">
        <v>344</v>
      </c>
      <c r="L57" s="5" t="s">
        <v>345</v>
      </c>
      <c r="M57" s="5"/>
      <c r="N57" s="5" t="s">
        <v>346</v>
      </c>
      <c r="O57" s="5"/>
      <c r="P57" s="4" t="str">
        <f t="shared" si="0"/>
        <v>Outstanding</v>
      </c>
      <c r="Q57" s="13" t="s">
        <v>25</v>
      </c>
    </row>
    <row r="58" spans="1:17" ht="60" customHeight="1" x14ac:dyDescent="0.35">
      <c r="A58" s="11" t="s">
        <v>289</v>
      </c>
      <c r="B58" s="2" t="s">
        <v>347</v>
      </c>
      <c r="C58" s="1" t="s">
        <v>348</v>
      </c>
      <c r="D58" s="3" t="s">
        <v>20</v>
      </c>
      <c r="E58" s="3" t="s">
        <v>21</v>
      </c>
      <c r="F58" s="4" t="s">
        <v>22</v>
      </c>
      <c r="G58" s="4" t="s">
        <v>23</v>
      </c>
      <c r="H58" s="4" t="s">
        <v>24</v>
      </c>
      <c r="I58" s="4" t="s">
        <v>25</v>
      </c>
      <c r="J58" s="5" t="s">
        <v>25</v>
      </c>
      <c r="K58" s="5" t="s">
        <v>349</v>
      </c>
      <c r="L58" s="5" t="s">
        <v>350</v>
      </c>
      <c r="M58" s="5"/>
      <c r="N58" s="5" t="s">
        <v>351</v>
      </c>
      <c r="O58" s="5"/>
      <c r="P58" s="4" t="str">
        <f t="shared" si="0"/>
        <v>Outstanding</v>
      </c>
      <c r="Q58" s="13" t="s">
        <v>25</v>
      </c>
    </row>
    <row r="59" spans="1:17" ht="60" customHeight="1" x14ac:dyDescent="0.35">
      <c r="A59" s="11" t="s">
        <v>289</v>
      </c>
      <c r="B59" s="2" t="s">
        <v>352</v>
      </c>
      <c r="C59" s="1" t="s">
        <v>353</v>
      </c>
      <c r="D59" s="3" t="s">
        <v>20</v>
      </c>
      <c r="E59" s="3" t="s">
        <v>21</v>
      </c>
      <c r="F59" s="4" t="s">
        <v>22</v>
      </c>
      <c r="G59" s="4" t="s">
        <v>23</v>
      </c>
      <c r="H59" s="4" t="s">
        <v>24</v>
      </c>
      <c r="I59" s="4" t="s">
        <v>25</v>
      </c>
      <c r="J59" s="5" t="s">
        <v>25</v>
      </c>
      <c r="K59" s="5" t="s">
        <v>354</v>
      </c>
      <c r="L59" s="5" t="s">
        <v>355</v>
      </c>
      <c r="M59" s="5"/>
      <c r="N59" s="5" t="s">
        <v>356</v>
      </c>
      <c r="O59" s="5"/>
      <c r="P59" s="4" t="str">
        <f t="shared" si="0"/>
        <v>Outstanding</v>
      </c>
      <c r="Q59" s="13" t="s">
        <v>25</v>
      </c>
    </row>
    <row r="60" spans="1:17" ht="60" customHeight="1" x14ac:dyDescent="0.35">
      <c r="A60" s="11" t="s">
        <v>357</v>
      </c>
      <c r="B60" s="2" t="s">
        <v>358</v>
      </c>
      <c r="C60" s="1" t="s">
        <v>359</v>
      </c>
      <c r="D60" s="3" t="s">
        <v>20</v>
      </c>
      <c r="E60" s="3" t="s">
        <v>21</v>
      </c>
      <c r="F60" s="4" t="s">
        <v>22</v>
      </c>
      <c r="G60" s="4" t="s">
        <v>23</v>
      </c>
      <c r="H60" s="4" t="s">
        <v>24</v>
      </c>
      <c r="I60" s="4" t="s">
        <v>25</v>
      </c>
      <c r="J60" s="5" t="s">
        <v>25</v>
      </c>
      <c r="K60" s="5" t="s">
        <v>360</v>
      </c>
      <c r="L60" s="5" t="s">
        <v>361</v>
      </c>
      <c r="M60" s="5"/>
      <c r="N60" s="5" t="s">
        <v>362</v>
      </c>
      <c r="O60" s="5"/>
      <c r="P60" s="4" t="str">
        <f t="shared" si="0"/>
        <v>Outstanding</v>
      </c>
      <c r="Q60" s="13" t="s">
        <v>25</v>
      </c>
    </row>
    <row r="61" spans="1:17" ht="60" customHeight="1" x14ac:dyDescent="0.35">
      <c r="A61" s="11" t="s">
        <v>357</v>
      </c>
      <c r="B61" s="2" t="s">
        <v>363</v>
      </c>
      <c r="C61" s="1" t="s">
        <v>364</v>
      </c>
      <c r="D61" s="3" t="s">
        <v>20</v>
      </c>
      <c r="E61" s="3" t="s">
        <v>21</v>
      </c>
      <c r="F61" s="4" t="s">
        <v>22</v>
      </c>
      <c r="G61" s="4" t="s">
        <v>23</v>
      </c>
      <c r="H61" s="4" t="s">
        <v>24</v>
      </c>
      <c r="I61" s="4" t="s">
        <v>25</v>
      </c>
      <c r="J61" s="5" t="s">
        <v>25</v>
      </c>
      <c r="K61" s="5" t="s">
        <v>365</v>
      </c>
      <c r="L61" s="5" t="s">
        <v>366</v>
      </c>
      <c r="M61" s="5"/>
      <c r="N61" s="5" t="s">
        <v>367</v>
      </c>
      <c r="O61" s="5"/>
      <c r="P61" s="4" t="str">
        <f t="shared" si="0"/>
        <v>Outstanding</v>
      </c>
      <c r="Q61" s="13" t="s">
        <v>25</v>
      </c>
    </row>
    <row r="62" spans="1:17" ht="60" customHeight="1" x14ac:dyDescent="0.35">
      <c r="A62" s="11" t="s">
        <v>357</v>
      </c>
      <c r="B62" s="2" t="s">
        <v>368</v>
      </c>
      <c r="C62" s="1" t="s">
        <v>369</v>
      </c>
      <c r="D62" s="3" t="s">
        <v>20</v>
      </c>
      <c r="E62" s="3" t="s">
        <v>21</v>
      </c>
      <c r="F62" s="4" t="s">
        <v>22</v>
      </c>
      <c r="G62" s="4" t="s">
        <v>23</v>
      </c>
      <c r="H62" s="4" t="s">
        <v>24</v>
      </c>
      <c r="I62" s="4" t="s">
        <v>25</v>
      </c>
      <c r="J62" s="5" t="s">
        <v>25</v>
      </c>
      <c r="K62" s="5" t="s">
        <v>370</v>
      </c>
      <c r="L62" s="5" t="s">
        <v>310</v>
      </c>
      <c r="M62" s="5"/>
      <c r="N62" s="5" t="s">
        <v>371</v>
      </c>
      <c r="O62" s="5"/>
      <c r="P62" s="4" t="str">
        <f t="shared" si="0"/>
        <v>Outstanding</v>
      </c>
      <c r="Q62" s="13" t="s">
        <v>25</v>
      </c>
    </row>
    <row r="63" spans="1:17" ht="60" customHeight="1" x14ac:dyDescent="0.35">
      <c r="A63" s="11" t="s">
        <v>357</v>
      </c>
      <c r="B63" s="2" t="s">
        <v>372</v>
      </c>
      <c r="C63" s="1" t="s">
        <v>373</v>
      </c>
      <c r="D63" s="3" t="s">
        <v>20</v>
      </c>
      <c r="E63" s="3" t="s">
        <v>21</v>
      </c>
      <c r="F63" s="4" t="s">
        <v>22</v>
      </c>
      <c r="G63" s="4" t="s">
        <v>23</v>
      </c>
      <c r="H63" s="4" t="s">
        <v>24</v>
      </c>
      <c r="I63" s="4" t="s">
        <v>25</v>
      </c>
      <c r="J63" s="5" t="s">
        <v>25</v>
      </c>
      <c r="K63" s="5" t="s">
        <v>374</v>
      </c>
      <c r="L63" s="5" t="s">
        <v>375</v>
      </c>
      <c r="M63" s="5"/>
      <c r="N63" s="5" t="s">
        <v>376</v>
      </c>
      <c r="O63" s="5" t="s">
        <v>377</v>
      </c>
      <c r="P63" s="4" t="str">
        <f t="shared" si="0"/>
        <v>Outstanding</v>
      </c>
      <c r="Q63" s="13" t="s">
        <v>25</v>
      </c>
    </row>
    <row r="64" spans="1:17" ht="60" customHeight="1" x14ac:dyDescent="0.35">
      <c r="A64" s="11" t="s">
        <v>357</v>
      </c>
      <c r="B64" s="2" t="s">
        <v>378</v>
      </c>
      <c r="C64" s="1" t="s">
        <v>379</v>
      </c>
      <c r="D64" s="3" t="s">
        <v>20</v>
      </c>
      <c r="E64" s="3" t="s">
        <v>21</v>
      </c>
      <c r="F64" s="4" t="s">
        <v>22</v>
      </c>
      <c r="G64" s="4" t="s">
        <v>23</v>
      </c>
      <c r="H64" s="4" t="s">
        <v>24</v>
      </c>
      <c r="I64" s="4" t="s">
        <v>25</v>
      </c>
      <c r="J64" s="5" t="s">
        <v>25</v>
      </c>
      <c r="K64" s="5" t="s">
        <v>380</v>
      </c>
      <c r="L64" s="5" t="s">
        <v>381</v>
      </c>
      <c r="M64" s="5"/>
      <c r="N64" s="5" t="s">
        <v>382</v>
      </c>
      <c r="O64" s="5" t="s">
        <v>383</v>
      </c>
      <c r="P64" s="4" t="str">
        <f t="shared" si="0"/>
        <v>Outstanding</v>
      </c>
      <c r="Q64" s="13" t="s">
        <v>25</v>
      </c>
    </row>
    <row r="65" spans="1:17" ht="60" customHeight="1" x14ac:dyDescent="0.35">
      <c r="A65" s="11" t="s">
        <v>384</v>
      </c>
      <c r="B65" s="2" t="s">
        <v>385</v>
      </c>
      <c r="C65" s="1" t="s">
        <v>386</v>
      </c>
      <c r="D65" s="3" t="s">
        <v>20</v>
      </c>
      <c r="E65" s="3" t="s">
        <v>21</v>
      </c>
      <c r="F65" s="4" t="s">
        <v>22</v>
      </c>
      <c r="G65" s="4" t="s">
        <v>23</v>
      </c>
      <c r="H65" s="4" t="s">
        <v>24</v>
      </c>
      <c r="I65" s="4" t="s">
        <v>25</v>
      </c>
      <c r="J65" s="5" t="s">
        <v>25</v>
      </c>
      <c r="K65" s="5" t="s">
        <v>387</v>
      </c>
      <c r="L65" s="5" t="s">
        <v>388</v>
      </c>
      <c r="M65" s="5"/>
      <c r="N65" s="5" t="s">
        <v>389</v>
      </c>
      <c r="O65" s="5" t="s">
        <v>70</v>
      </c>
      <c r="P65" s="4" t="str">
        <f t="shared" si="0"/>
        <v>Outstanding</v>
      </c>
      <c r="Q65" s="13" t="s">
        <v>25</v>
      </c>
    </row>
    <row r="66" spans="1:17" ht="60" customHeight="1" x14ac:dyDescent="0.35">
      <c r="A66" s="11" t="s">
        <v>384</v>
      </c>
      <c r="B66" s="2" t="s">
        <v>390</v>
      </c>
      <c r="C66" s="1" t="s">
        <v>391</v>
      </c>
      <c r="D66" s="3" t="s">
        <v>20</v>
      </c>
      <c r="E66" s="3" t="s">
        <v>21</v>
      </c>
      <c r="F66" s="4" t="s">
        <v>22</v>
      </c>
      <c r="G66" s="4" t="s">
        <v>23</v>
      </c>
      <c r="H66" s="4" t="s">
        <v>24</v>
      </c>
      <c r="I66" s="4" t="s">
        <v>25</v>
      </c>
      <c r="J66" s="5" t="s">
        <v>25</v>
      </c>
      <c r="K66" s="5" t="s">
        <v>392</v>
      </c>
      <c r="L66" s="5" t="s">
        <v>393</v>
      </c>
      <c r="M66" s="5"/>
      <c r="N66" s="5" t="s">
        <v>394</v>
      </c>
      <c r="O66" s="5" t="s">
        <v>70</v>
      </c>
      <c r="P66" s="4" t="str">
        <f t="shared" si="0"/>
        <v>Outstanding</v>
      </c>
      <c r="Q66" s="13" t="s">
        <v>25</v>
      </c>
    </row>
    <row r="67" spans="1:17" ht="60" customHeight="1" x14ac:dyDescent="0.35">
      <c r="A67" s="11" t="s">
        <v>384</v>
      </c>
      <c r="B67" s="2" t="s">
        <v>395</v>
      </c>
      <c r="C67" s="1" t="s">
        <v>396</v>
      </c>
      <c r="D67" s="3" t="s">
        <v>20</v>
      </c>
      <c r="E67" s="3" t="s">
        <v>21</v>
      </c>
      <c r="F67" s="4" t="s">
        <v>22</v>
      </c>
      <c r="G67" s="4" t="s">
        <v>23</v>
      </c>
      <c r="H67" s="4" t="s">
        <v>24</v>
      </c>
      <c r="I67" s="4" t="s">
        <v>25</v>
      </c>
      <c r="J67" s="5" t="s">
        <v>25</v>
      </c>
      <c r="K67" s="5" t="s">
        <v>397</v>
      </c>
      <c r="L67" s="5" t="s">
        <v>398</v>
      </c>
      <c r="M67" s="5"/>
      <c r="N67" s="5" t="s">
        <v>399</v>
      </c>
      <c r="O67" s="5" t="s">
        <v>70</v>
      </c>
      <c r="P67" s="4" t="str">
        <f t="shared" si="0"/>
        <v>Outstanding</v>
      </c>
      <c r="Q67" s="13" t="s">
        <v>25</v>
      </c>
    </row>
    <row r="68" spans="1:17" ht="60" customHeight="1" x14ac:dyDescent="0.35">
      <c r="A68" s="11" t="s">
        <v>400</v>
      </c>
      <c r="B68" s="2" t="s">
        <v>401</v>
      </c>
      <c r="C68" s="1" t="s">
        <v>402</v>
      </c>
      <c r="D68" s="3" t="s">
        <v>20</v>
      </c>
      <c r="E68" s="3" t="s">
        <v>21</v>
      </c>
      <c r="F68" s="4" t="s">
        <v>22</v>
      </c>
      <c r="G68" s="4" t="s">
        <v>23</v>
      </c>
      <c r="H68" s="4" t="s">
        <v>24</v>
      </c>
      <c r="I68" s="4" t="s">
        <v>25</v>
      </c>
      <c r="J68" s="5" t="s">
        <v>25</v>
      </c>
      <c r="K68" s="5" t="s">
        <v>403</v>
      </c>
      <c r="L68" s="5" t="s">
        <v>404</v>
      </c>
      <c r="M68" s="5"/>
      <c r="N68" s="5" t="s">
        <v>405</v>
      </c>
      <c r="O68" s="5" t="s">
        <v>406</v>
      </c>
      <c r="P68" s="4" t="str">
        <f t="shared" si="0"/>
        <v>Outstanding</v>
      </c>
      <c r="Q68" s="13" t="s">
        <v>25</v>
      </c>
    </row>
    <row r="69" spans="1:17" ht="60" customHeight="1" x14ac:dyDescent="0.35">
      <c r="A69" s="11" t="s">
        <v>400</v>
      </c>
      <c r="B69" s="2" t="s">
        <v>407</v>
      </c>
      <c r="C69" s="1" t="s">
        <v>408</v>
      </c>
      <c r="D69" s="3" t="s">
        <v>20</v>
      </c>
      <c r="E69" s="3" t="s">
        <v>21</v>
      </c>
      <c r="F69" s="4" t="s">
        <v>22</v>
      </c>
      <c r="G69" s="4" t="s">
        <v>23</v>
      </c>
      <c r="H69" s="4" t="s">
        <v>24</v>
      </c>
      <c r="I69" s="4" t="s">
        <v>25</v>
      </c>
      <c r="J69" s="5" t="s">
        <v>25</v>
      </c>
      <c r="K69" s="5" t="s">
        <v>409</v>
      </c>
      <c r="L69" s="5" t="s">
        <v>410</v>
      </c>
      <c r="M69" s="5"/>
      <c r="N69" s="5" t="s">
        <v>411</v>
      </c>
      <c r="O69" s="5" t="s">
        <v>412</v>
      </c>
      <c r="P69" s="4" t="str">
        <f t="shared" si="0"/>
        <v>Outstanding</v>
      </c>
      <c r="Q69" s="13" t="s">
        <v>25</v>
      </c>
    </row>
    <row r="70" spans="1:17" ht="60" customHeight="1" x14ac:dyDescent="0.35">
      <c r="A70" s="11" t="s">
        <v>400</v>
      </c>
      <c r="B70" s="2" t="s">
        <v>413</v>
      </c>
      <c r="C70" s="1" t="s">
        <v>414</v>
      </c>
      <c r="D70" s="3" t="s">
        <v>20</v>
      </c>
      <c r="E70" s="3" t="s">
        <v>21</v>
      </c>
      <c r="F70" s="4" t="s">
        <v>22</v>
      </c>
      <c r="G70" s="4" t="s">
        <v>23</v>
      </c>
      <c r="H70" s="4" t="s">
        <v>24</v>
      </c>
      <c r="I70" s="4" t="s">
        <v>25</v>
      </c>
      <c r="J70" s="5" t="s">
        <v>25</v>
      </c>
      <c r="K70" s="5" t="s">
        <v>415</v>
      </c>
      <c r="L70" s="5" t="s">
        <v>416</v>
      </c>
      <c r="M70" s="5"/>
      <c r="N70" s="5" t="s">
        <v>417</v>
      </c>
      <c r="O70" s="5" t="s">
        <v>70</v>
      </c>
      <c r="P70" s="4" t="str">
        <f t="shared" si="0"/>
        <v>Outstanding</v>
      </c>
      <c r="Q70" s="13" t="s">
        <v>25</v>
      </c>
    </row>
    <row r="71" spans="1:17" ht="60" customHeight="1" x14ac:dyDescent="0.35">
      <c r="A71" s="11" t="s">
        <v>400</v>
      </c>
      <c r="B71" s="2" t="s">
        <v>418</v>
      </c>
      <c r="C71" s="1" t="s">
        <v>419</v>
      </c>
      <c r="D71" s="3" t="s">
        <v>20</v>
      </c>
      <c r="E71" s="3" t="s">
        <v>21</v>
      </c>
      <c r="F71" s="4" t="s">
        <v>22</v>
      </c>
      <c r="G71" s="4" t="s">
        <v>23</v>
      </c>
      <c r="H71" s="4" t="s">
        <v>24</v>
      </c>
      <c r="I71" s="4" t="s">
        <v>25</v>
      </c>
      <c r="J71" s="5" t="s">
        <v>25</v>
      </c>
      <c r="K71" s="5" t="s">
        <v>420</v>
      </c>
      <c r="L71" s="5" t="s">
        <v>421</v>
      </c>
      <c r="M71" s="5"/>
      <c r="N71" s="5" t="s">
        <v>422</v>
      </c>
      <c r="O71" s="5" t="s">
        <v>423</v>
      </c>
      <c r="P71" s="4" t="str">
        <f t="shared" si="0"/>
        <v>Outstanding</v>
      </c>
      <c r="Q71" s="13" t="s">
        <v>25</v>
      </c>
    </row>
    <row r="72" spans="1:17" ht="60" customHeight="1" x14ac:dyDescent="0.35">
      <c r="A72" s="11" t="s">
        <v>424</v>
      </c>
      <c r="B72" s="2" t="s">
        <v>425</v>
      </c>
      <c r="C72" s="1" t="s">
        <v>426</v>
      </c>
      <c r="D72" s="3" t="s">
        <v>20</v>
      </c>
      <c r="E72" s="3" t="s">
        <v>21</v>
      </c>
      <c r="F72" s="4" t="s">
        <v>22</v>
      </c>
      <c r="G72" s="4" t="s">
        <v>23</v>
      </c>
      <c r="H72" s="4" t="s">
        <v>24</v>
      </c>
      <c r="I72" s="4" t="s">
        <v>25</v>
      </c>
      <c r="J72" s="5" t="s">
        <v>25</v>
      </c>
      <c r="K72" s="5" t="s">
        <v>427</v>
      </c>
      <c r="L72" s="5" t="s">
        <v>428</v>
      </c>
      <c r="M72" s="5"/>
      <c r="N72" s="5" t="s">
        <v>429</v>
      </c>
      <c r="O72" s="5"/>
      <c r="P72" s="4" t="str">
        <f t="shared" si="0"/>
        <v>Outstanding</v>
      </c>
      <c r="Q72" s="13" t="s">
        <v>25</v>
      </c>
    </row>
    <row r="73" spans="1:17" ht="60" customHeight="1" x14ac:dyDescent="0.35">
      <c r="A73" s="11" t="s">
        <v>424</v>
      </c>
      <c r="B73" s="2" t="s">
        <v>430</v>
      </c>
      <c r="C73" s="1" t="s">
        <v>431</v>
      </c>
      <c r="D73" s="3" t="s">
        <v>20</v>
      </c>
      <c r="E73" s="3" t="s">
        <v>21</v>
      </c>
      <c r="F73" s="4" t="s">
        <v>22</v>
      </c>
      <c r="G73" s="4" t="s">
        <v>23</v>
      </c>
      <c r="H73" s="4" t="s">
        <v>24</v>
      </c>
      <c r="I73" s="4" t="s">
        <v>25</v>
      </c>
      <c r="J73" s="5" t="s">
        <v>25</v>
      </c>
      <c r="K73" s="5" t="s">
        <v>432</v>
      </c>
      <c r="L73" s="5" t="s">
        <v>433</v>
      </c>
      <c r="M73" s="5"/>
      <c r="N73" s="5" t="s">
        <v>434</v>
      </c>
      <c r="O73" s="5" t="s">
        <v>435</v>
      </c>
      <c r="P73" s="4" t="str">
        <f t="shared" si="0"/>
        <v>Outstanding</v>
      </c>
      <c r="Q73" s="13" t="s">
        <v>25</v>
      </c>
    </row>
    <row r="74" spans="1:17" ht="60" customHeight="1" x14ac:dyDescent="0.35">
      <c r="A74" s="11" t="s">
        <v>424</v>
      </c>
      <c r="B74" s="2" t="s">
        <v>436</v>
      </c>
      <c r="C74" s="1" t="s">
        <v>437</v>
      </c>
      <c r="D74" s="3" t="s">
        <v>20</v>
      </c>
      <c r="E74" s="3" t="s">
        <v>21</v>
      </c>
      <c r="F74" s="4" t="s">
        <v>22</v>
      </c>
      <c r="G74" s="4" t="s">
        <v>23</v>
      </c>
      <c r="H74" s="4" t="s">
        <v>24</v>
      </c>
      <c r="I74" s="4" t="s">
        <v>25</v>
      </c>
      <c r="J74" s="5" t="s">
        <v>25</v>
      </c>
      <c r="K74" s="5" t="s">
        <v>438</v>
      </c>
      <c r="L74" s="5" t="s">
        <v>439</v>
      </c>
      <c r="M74" s="5"/>
      <c r="N74" s="5" t="s">
        <v>440</v>
      </c>
      <c r="O74" s="5" t="s">
        <v>441</v>
      </c>
      <c r="P74" s="4" t="str">
        <f t="shared" si="0"/>
        <v>Outstanding</v>
      </c>
      <c r="Q74" s="13" t="s">
        <v>25</v>
      </c>
    </row>
    <row r="75" spans="1:17" ht="60" customHeight="1" x14ac:dyDescent="0.35">
      <c r="A75" s="11" t="s">
        <v>424</v>
      </c>
      <c r="B75" s="2" t="s">
        <v>442</v>
      </c>
      <c r="C75" s="1" t="s">
        <v>443</v>
      </c>
      <c r="D75" s="3" t="s">
        <v>79</v>
      </c>
      <c r="E75" s="3" t="s">
        <v>21</v>
      </c>
      <c r="F75" s="4" t="s">
        <v>22</v>
      </c>
      <c r="G75" s="4" t="s">
        <v>23</v>
      </c>
      <c r="H75" s="4" t="s">
        <v>24</v>
      </c>
      <c r="I75" s="4" t="s">
        <v>25</v>
      </c>
      <c r="J75" s="5" t="s">
        <v>25</v>
      </c>
      <c r="K75" s="5" t="s">
        <v>444</v>
      </c>
      <c r="L75" s="5" t="s">
        <v>445</v>
      </c>
      <c r="M75" s="5"/>
      <c r="N75" s="5" t="s">
        <v>446</v>
      </c>
      <c r="O75" s="5" t="s">
        <v>447</v>
      </c>
      <c r="P75" s="4" t="str">
        <f t="shared" si="0"/>
        <v>Outstanding</v>
      </c>
      <c r="Q75" s="13" t="s">
        <v>25</v>
      </c>
    </row>
    <row r="76" spans="1:17" ht="60" customHeight="1" x14ac:dyDescent="0.35">
      <c r="A76" s="11" t="s">
        <v>424</v>
      </c>
      <c r="B76" s="2" t="s">
        <v>448</v>
      </c>
      <c r="C76" s="1" t="s">
        <v>449</v>
      </c>
      <c r="D76" s="3" t="s">
        <v>79</v>
      </c>
      <c r="E76" s="3" t="s">
        <v>21</v>
      </c>
      <c r="F76" s="4" t="s">
        <v>22</v>
      </c>
      <c r="G76" s="4" t="s">
        <v>23</v>
      </c>
      <c r="H76" s="4" t="s">
        <v>24</v>
      </c>
      <c r="I76" s="4" t="s">
        <v>25</v>
      </c>
      <c r="J76" s="5" t="s">
        <v>25</v>
      </c>
      <c r="K76" s="5" t="s">
        <v>450</v>
      </c>
      <c r="L76" s="5" t="s">
        <v>451</v>
      </c>
      <c r="M76" s="5"/>
      <c r="N76" s="5" t="s">
        <v>452</v>
      </c>
      <c r="O76" s="5" t="s">
        <v>453</v>
      </c>
      <c r="P76" s="4" t="str">
        <f t="shared" si="0"/>
        <v>Outstanding</v>
      </c>
      <c r="Q76" s="13" t="s">
        <v>25</v>
      </c>
    </row>
    <row r="77" spans="1:17" ht="60" customHeight="1" x14ac:dyDescent="0.35">
      <c r="A77" s="11" t="s">
        <v>424</v>
      </c>
      <c r="B77" s="2" t="s">
        <v>454</v>
      </c>
      <c r="C77" s="1" t="s">
        <v>455</v>
      </c>
      <c r="D77" s="3" t="s">
        <v>20</v>
      </c>
      <c r="E77" s="3" t="s">
        <v>21</v>
      </c>
      <c r="F77" s="4" t="s">
        <v>22</v>
      </c>
      <c r="G77" s="4" t="s">
        <v>23</v>
      </c>
      <c r="H77" s="4" t="s">
        <v>24</v>
      </c>
      <c r="I77" s="4" t="s">
        <v>25</v>
      </c>
      <c r="J77" s="5" t="s">
        <v>25</v>
      </c>
      <c r="K77" s="5" t="s">
        <v>456</v>
      </c>
      <c r="L77" s="5" t="s">
        <v>457</v>
      </c>
      <c r="M77" s="5"/>
      <c r="N77" s="5" t="s">
        <v>458</v>
      </c>
      <c r="O77" s="5" t="s">
        <v>459</v>
      </c>
      <c r="P77" s="4" t="str">
        <f t="shared" si="0"/>
        <v>Outstanding</v>
      </c>
      <c r="Q77" s="13" t="s">
        <v>25</v>
      </c>
    </row>
    <row r="78" spans="1:17" ht="60" customHeight="1" x14ac:dyDescent="0.35">
      <c r="A78" s="11" t="s">
        <v>424</v>
      </c>
      <c r="B78" s="2" t="s">
        <v>460</v>
      </c>
      <c r="C78" s="1" t="s">
        <v>461</v>
      </c>
      <c r="D78" s="3" t="s">
        <v>20</v>
      </c>
      <c r="E78" s="3" t="s">
        <v>21</v>
      </c>
      <c r="F78" s="4" t="s">
        <v>22</v>
      </c>
      <c r="G78" s="4" t="s">
        <v>23</v>
      </c>
      <c r="H78" s="4" t="s">
        <v>24</v>
      </c>
      <c r="I78" s="4" t="s">
        <v>25</v>
      </c>
      <c r="J78" s="5" t="s">
        <v>25</v>
      </c>
      <c r="K78" s="5" t="s">
        <v>462</v>
      </c>
      <c r="L78" s="5" t="s">
        <v>463</v>
      </c>
      <c r="M78" s="5"/>
      <c r="N78" s="5" t="s">
        <v>464</v>
      </c>
      <c r="O78" s="5" t="s">
        <v>70</v>
      </c>
      <c r="P78" s="4" t="str">
        <f t="shared" si="0"/>
        <v>Outstanding</v>
      </c>
      <c r="Q78" s="13" t="s">
        <v>25</v>
      </c>
    </row>
    <row r="79" spans="1:17" ht="60" customHeight="1" x14ac:dyDescent="0.35">
      <c r="A79" s="11" t="s">
        <v>424</v>
      </c>
      <c r="B79" s="2" t="s">
        <v>465</v>
      </c>
      <c r="C79" s="1" t="s">
        <v>466</v>
      </c>
      <c r="D79" s="3" t="s">
        <v>20</v>
      </c>
      <c r="E79" s="3" t="s">
        <v>21</v>
      </c>
      <c r="F79" s="4" t="s">
        <v>22</v>
      </c>
      <c r="G79" s="4" t="s">
        <v>23</v>
      </c>
      <c r="H79" s="4" t="s">
        <v>24</v>
      </c>
      <c r="I79" s="4" t="s">
        <v>25</v>
      </c>
      <c r="J79" s="5" t="s">
        <v>25</v>
      </c>
      <c r="K79" s="5" t="s">
        <v>467</v>
      </c>
      <c r="L79" s="5" t="s">
        <v>468</v>
      </c>
      <c r="M79" s="5"/>
      <c r="N79" s="5" t="s">
        <v>469</v>
      </c>
      <c r="O79" s="5" t="s">
        <v>470</v>
      </c>
      <c r="P79" s="4" t="str">
        <f t="shared" si="0"/>
        <v>Outstanding</v>
      </c>
      <c r="Q79" s="13" t="s">
        <v>25</v>
      </c>
    </row>
    <row r="80" spans="1:17" ht="60" customHeight="1" x14ac:dyDescent="0.35">
      <c r="A80" s="11" t="s">
        <v>424</v>
      </c>
      <c r="B80" s="2" t="s">
        <v>471</v>
      </c>
      <c r="C80" s="1" t="s">
        <v>472</v>
      </c>
      <c r="D80" s="3" t="s">
        <v>20</v>
      </c>
      <c r="E80" s="3" t="s">
        <v>21</v>
      </c>
      <c r="F80" s="4" t="s">
        <v>22</v>
      </c>
      <c r="G80" s="4" t="s">
        <v>23</v>
      </c>
      <c r="H80" s="4" t="s">
        <v>24</v>
      </c>
      <c r="I80" s="4" t="s">
        <v>25</v>
      </c>
      <c r="J80" s="5" t="s">
        <v>25</v>
      </c>
      <c r="K80" s="5" t="s">
        <v>473</v>
      </c>
      <c r="L80" s="5" t="s">
        <v>474</v>
      </c>
      <c r="M80" s="5"/>
      <c r="N80" s="5" t="s">
        <v>475</v>
      </c>
      <c r="O80" s="5" t="s">
        <v>70</v>
      </c>
      <c r="P80" s="4" t="str">
        <f t="shared" si="0"/>
        <v>Outstanding</v>
      </c>
      <c r="Q80" s="13" t="s">
        <v>25</v>
      </c>
    </row>
    <row r="81" spans="1:17" ht="60" customHeight="1" x14ac:dyDescent="0.35">
      <c r="A81" s="11" t="s">
        <v>424</v>
      </c>
      <c r="B81" s="2" t="s">
        <v>476</v>
      </c>
      <c r="C81" s="1" t="s">
        <v>477</v>
      </c>
      <c r="D81" s="3" t="s">
        <v>20</v>
      </c>
      <c r="E81" s="3" t="s">
        <v>21</v>
      </c>
      <c r="F81" s="4" t="s">
        <v>22</v>
      </c>
      <c r="G81" s="4" t="s">
        <v>23</v>
      </c>
      <c r="H81" s="4" t="s">
        <v>24</v>
      </c>
      <c r="I81" s="4" t="s">
        <v>25</v>
      </c>
      <c r="J81" s="5" t="s">
        <v>25</v>
      </c>
      <c r="K81" s="5" t="s">
        <v>478</v>
      </c>
      <c r="L81" s="5" t="s">
        <v>479</v>
      </c>
      <c r="M81" s="5"/>
      <c r="N81" s="5" t="s">
        <v>480</v>
      </c>
      <c r="O81" s="5" t="s">
        <v>481</v>
      </c>
      <c r="P81" s="4" t="str">
        <f t="shared" si="0"/>
        <v>Outstanding</v>
      </c>
      <c r="Q81" s="13" t="s">
        <v>25</v>
      </c>
    </row>
    <row r="82" spans="1:17" ht="60" customHeight="1" x14ac:dyDescent="0.35">
      <c r="A82" s="11" t="s">
        <v>424</v>
      </c>
      <c r="B82" s="2" t="s">
        <v>482</v>
      </c>
      <c r="C82" s="1" t="s">
        <v>483</v>
      </c>
      <c r="D82" s="3" t="s">
        <v>20</v>
      </c>
      <c r="E82" s="3" t="s">
        <v>21</v>
      </c>
      <c r="F82" s="4" t="s">
        <v>22</v>
      </c>
      <c r="G82" s="4" t="s">
        <v>23</v>
      </c>
      <c r="H82" s="4" t="s">
        <v>24</v>
      </c>
      <c r="I82" s="4" t="s">
        <v>25</v>
      </c>
      <c r="J82" s="5" t="s">
        <v>25</v>
      </c>
      <c r="K82" s="5" t="s">
        <v>484</v>
      </c>
      <c r="L82" s="5" t="s">
        <v>485</v>
      </c>
      <c r="M82" s="5"/>
      <c r="N82" s="5" t="s">
        <v>486</v>
      </c>
      <c r="O82" s="5" t="s">
        <v>487</v>
      </c>
      <c r="P82" s="4" t="str">
        <f t="shared" si="0"/>
        <v>Outstanding</v>
      </c>
      <c r="Q82" s="13" t="s">
        <v>25</v>
      </c>
    </row>
    <row r="83" spans="1:17" ht="60" customHeight="1" x14ac:dyDescent="0.35">
      <c r="A83" s="12" t="s">
        <v>424</v>
      </c>
      <c r="B83" s="6" t="s">
        <v>488</v>
      </c>
      <c r="C83" s="7" t="s">
        <v>489</v>
      </c>
      <c r="D83" s="8" t="s">
        <v>20</v>
      </c>
      <c r="E83" s="8" t="s">
        <v>21</v>
      </c>
      <c r="F83" s="9" t="s">
        <v>22</v>
      </c>
      <c r="G83" s="9" t="s">
        <v>23</v>
      </c>
      <c r="H83" s="9" t="s">
        <v>24</v>
      </c>
      <c r="I83" s="9" t="s">
        <v>25</v>
      </c>
      <c r="J83" s="10" t="s">
        <v>25</v>
      </c>
      <c r="K83" s="10" t="s">
        <v>490</v>
      </c>
      <c r="L83" s="10" t="s">
        <v>491</v>
      </c>
      <c r="M83" s="10"/>
      <c r="N83" s="10" t="s">
        <v>492</v>
      </c>
      <c r="O83" s="10" t="s">
        <v>493</v>
      </c>
      <c r="P83" s="9" t="str">
        <f t="shared" si="0"/>
        <v>Outstanding</v>
      </c>
      <c r="Q83" s="14" t="s">
        <v>25</v>
      </c>
    </row>
    <row r="87" spans="1:17" ht="32" customHeight="1" x14ac:dyDescent="0.35">
      <c r="A87" s="78" t="s">
        <v>494</v>
      </c>
      <c r="B87" s="78"/>
      <c r="C87" s="78"/>
      <c r="D87" s="78"/>
    </row>
  </sheetData>
  <mergeCells count="1">
    <mergeCell ref="A87:D87"/>
  </mergeCells>
  <conditionalFormatting sqref="F2:F83">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G2:G83">
    <cfRule type="cellIs" dxfId="18" priority="5" operator="equal">
      <formula>"Low"</formula>
    </cfRule>
    <cfRule type="cellIs" dxfId="17" priority="6" operator="equal">
      <formula>"Medium"</formula>
    </cfRule>
    <cfRule type="cellIs" dxfId="16" priority="7" operator="equal">
      <formula>"High"</formula>
    </cfRule>
  </conditionalFormatting>
  <conditionalFormatting sqref="I2:I83">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F2:F83" xr:uid="{00000000-0002-0000-0200-000000000000}">
      <formula1>"Must,Should,Could,Won't,Unassigned"</formula1>
    </dataValidation>
    <dataValidation type="list" showErrorMessage="1" errorTitle="Invalid Value" error="Please select a value from the list: Low, Medium, High, Unassessed." sqref="G2:G83" xr:uid="{00000000-0002-0000-0200-000001000000}">
      <formula1>"Low,Medium,High,Unassessed"</formula1>
    </dataValidation>
    <dataValidation type="list" showErrorMessage="1" errorTitle="Invalid Value" error="Please select a value from the list: Phase1, Phase2, Phase3, Phase4, Phase5, Pending." sqref="H2:H83"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83" xr:uid="{00000000-0002-0000-0200-000003000000}">
      <formula1>"Implemented,Testing,Failed,Compensated,Risk Accepted,N/A"</formula1>
    </dataValidation>
  </dataValidations>
  <hyperlinks>
    <hyperlink ref="A87"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95" t="s">
        <v>621</v>
      </c>
      <c r="C2" s="95" t="s">
        <v>621</v>
      </c>
      <c r="D2" s="95" t="s">
        <v>621</v>
      </c>
      <c r="E2" s="95" t="s">
        <v>621</v>
      </c>
      <c r="F2" s="95" t="s">
        <v>621</v>
      </c>
      <c r="G2" s="95" t="s">
        <v>621</v>
      </c>
      <c r="H2" s="99" t="s">
        <v>622</v>
      </c>
      <c r="I2" s="99" t="s">
        <v>622</v>
      </c>
      <c r="J2" s="99" t="s">
        <v>622</v>
      </c>
      <c r="K2" s="99" t="s">
        <v>622</v>
      </c>
      <c r="L2" s="99" t="s">
        <v>622</v>
      </c>
      <c r="M2" s="98" t="s">
        <v>623</v>
      </c>
      <c r="N2" s="98" t="s">
        <v>623</v>
      </c>
      <c r="O2" s="100" t="s">
        <v>624</v>
      </c>
      <c r="P2" s="100" t="s">
        <v>624</v>
      </c>
      <c r="Q2" s="96" t="s">
        <v>15</v>
      </c>
      <c r="R2" s="96" t="s">
        <v>15</v>
      </c>
      <c r="S2" s="96" t="s">
        <v>15</v>
      </c>
      <c r="T2" s="97" t="s">
        <v>625</v>
      </c>
    </row>
    <row r="3" spans="2:20" ht="35" customHeight="1" x14ac:dyDescent="0.35">
      <c r="B3" s="68" t="s">
        <v>626</v>
      </c>
      <c r="C3" s="68" t="s">
        <v>627</v>
      </c>
      <c r="D3" s="68" t="s">
        <v>628</v>
      </c>
      <c r="E3" s="68" t="s">
        <v>629</v>
      </c>
      <c r="F3" s="68" t="s">
        <v>630</v>
      </c>
      <c r="G3" s="68" t="s">
        <v>11</v>
      </c>
      <c r="H3" s="69" t="s">
        <v>631</v>
      </c>
      <c r="I3" s="69" t="s">
        <v>632</v>
      </c>
      <c r="J3" s="69" t="s">
        <v>633</v>
      </c>
      <c r="K3" s="69" t="s">
        <v>634</v>
      </c>
      <c r="L3" s="69" t="s">
        <v>565</v>
      </c>
      <c r="M3" s="70" t="s">
        <v>635</v>
      </c>
      <c r="N3" s="70" t="s">
        <v>636</v>
      </c>
      <c r="O3" s="71" t="s">
        <v>637</v>
      </c>
      <c r="P3" s="71" t="s">
        <v>638</v>
      </c>
      <c r="Q3" s="72" t="s">
        <v>15</v>
      </c>
      <c r="R3" s="72" t="s">
        <v>639</v>
      </c>
      <c r="S3" s="72" t="s">
        <v>640</v>
      </c>
      <c r="T3" s="73" t="s">
        <v>641</v>
      </c>
    </row>
    <row r="4" spans="2:20" ht="60" customHeight="1" x14ac:dyDescent="0.35">
      <c r="B4" s="74" t="s">
        <v>642</v>
      </c>
      <c r="C4" s="74" t="s">
        <v>643</v>
      </c>
      <c r="D4" s="74" t="s">
        <v>644</v>
      </c>
      <c r="E4" s="74" t="s">
        <v>645</v>
      </c>
      <c r="F4" s="74" t="s">
        <v>646</v>
      </c>
      <c r="G4" s="74" t="s">
        <v>647</v>
      </c>
      <c r="H4" s="74" t="s">
        <v>648</v>
      </c>
      <c r="I4" s="74" t="s">
        <v>649</v>
      </c>
      <c r="J4" s="74" t="s">
        <v>650</v>
      </c>
      <c r="K4" s="74" t="s">
        <v>651</v>
      </c>
      <c r="L4" s="74" t="s">
        <v>652</v>
      </c>
      <c r="M4" s="74" t="s">
        <v>653</v>
      </c>
      <c r="N4" s="74" t="s">
        <v>654</v>
      </c>
      <c r="O4" s="74" t="s">
        <v>655</v>
      </c>
      <c r="P4" s="74" t="s">
        <v>656</v>
      </c>
      <c r="Q4" s="74" t="s">
        <v>657</v>
      </c>
      <c r="R4" s="74" t="s">
        <v>658</v>
      </c>
      <c r="S4" s="74" t="s">
        <v>659</v>
      </c>
      <c r="T4" s="74" t="s">
        <v>660</v>
      </c>
    </row>
    <row r="5" spans="2:20" ht="60" customHeight="1" x14ac:dyDescent="0.35">
      <c r="B5" s="36" t="s">
        <v>661</v>
      </c>
      <c r="C5" s="75"/>
      <c r="D5" s="76"/>
      <c r="E5" s="76" t="s">
        <v>25</v>
      </c>
      <c r="F5" s="76" t="str">
        <f>IF(E5&lt;&gt;"", IFERROR(VLOOKUP(E5, Dashboard!$B42:$F47, 5, FALSE), ""), "")</f>
        <v/>
      </c>
      <c r="G5" s="77"/>
      <c r="H5" s="64"/>
      <c r="I5" s="64"/>
      <c r="J5" s="77"/>
      <c r="K5" s="77"/>
      <c r="L5" s="38"/>
      <c r="M5" s="38"/>
      <c r="N5" s="77"/>
      <c r="O5" s="77"/>
      <c r="P5" s="38"/>
      <c r="Q5" s="38" t="s">
        <v>25</v>
      </c>
      <c r="R5" s="77"/>
      <c r="S5" s="64"/>
      <c r="T5" s="77"/>
    </row>
    <row r="6" spans="2:20" ht="60" customHeight="1" x14ac:dyDescent="0.35">
      <c r="B6" s="36" t="s">
        <v>662</v>
      </c>
      <c r="C6" s="75"/>
      <c r="D6" s="76"/>
      <c r="E6" s="76" t="s">
        <v>25</v>
      </c>
      <c r="F6" s="76" t="str">
        <f>IF(E6&lt;&gt;"", IFERROR(VLOOKUP(E6, Dashboard!$B42:$F47, 5, FALSE), ""), "")</f>
        <v/>
      </c>
      <c r="G6" s="77"/>
      <c r="H6" s="64"/>
      <c r="I6" s="64"/>
      <c r="J6" s="77"/>
      <c r="K6" s="77"/>
      <c r="L6" s="38"/>
      <c r="M6" s="38"/>
      <c r="N6" s="77"/>
      <c r="O6" s="77"/>
      <c r="P6" s="38"/>
      <c r="Q6" s="38" t="s">
        <v>25</v>
      </c>
      <c r="R6" s="77"/>
      <c r="S6" s="64"/>
      <c r="T6" s="77"/>
    </row>
    <row r="7" spans="2:20" ht="60" customHeight="1" x14ac:dyDescent="0.35">
      <c r="B7" s="36" t="s">
        <v>663</v>
      </c>
      <c r="C7" s="75"/>
      <c r="D7" s="76"/>
      <c r="E7" s="76" t="s">
        <v>25</v>
      </c>
      <c r="F7" s="76" t="str">
        <f>IF(E7&lt;&gt;"", IFERROR(VLOOKUP(E7, Dashboard!$B42:$F47, 5, FALSE), ""), "")</f>
        <v/>
      </c>
      <c r="G7" s="77"/>
      <c r="H7" s="64"/>
      <c r="I7" s="64"/>
      <c r="J7" s="77"/>
      <c r="K7" s="77"/>
      <c r="L7" s="38"/>
      <c r="M7" s="38"/>
      <c r="N7" s="77"/>
      <c r="O7" s="77"/>
      <c r="P7" s="38"/>
      <c r="Q7" s="38" t="s">
        <v>25</v>
      </c>
      <c r="R7" s="77"/>
      <c r="S7" s="64"/>
      <c r="T7" s="77"/>
    </row>
    <row r="8" spans="2:20" ht="60" customHeight="1" x14ac:dyDescent="0.35">
      <c r="B8" s="36" t="s">
        <v>664</v>
      </c>
      <c r="C8" s="75"/>
      <c r="D8" s="76"/>
      <c r="E8" s="76" t="s">
        <v>25</v>
      </c>
      <c r="F8" s="76" t="str">
        <f>IF(E8&lt;&gt;"", IFERROR(VLOOKUP(E8, Dashboard!$B42:$F47, 5, FALSE), ""), "")</f>
        <v/>
      </c>
      <c r="G8" s="77"/>
      <c r="H8" s="64"/>
      <c r="I8" s="64"/>
      <c r="J8" s="77"/>
      <c r="K8" s="77"/>
      <c r="L8" s="38"/>
      <c r="M8" s="38"/>
      <c r="N8" s="77"/>
      <c r="O8" s="77"/>
      <c r="P8" s="38"/>
      <c r="Q8" s="38" t="s">
        <v>25</v>
      </c>
      <c r="R8" s="77"/>
      <c r="S8" s="64"/>
      <c r="T8" s="77"/>
    </row>
    <row r="9" spans="2:20" ht="60" customHeight="1" x14ac:dyDescent="0.35">
      <c r="B9" s="36" t="s">
        <v>665</v>
      </c>
      <c r="C9" s="75"/>
      <c r="D9" s="76"/>
      <c r="E9" s="76" t="s">
        <v>25</v>
      </c>
      <c r="F9" s="76" t="str">
        <f>IF(E9&lt;&gt;"", IFERROR(VLOOKUP(E9, Dashboard!$B42:$F47, 5, FALSE), ""), "")</f>
        <v/>
      </c>
      <c r="G9" s="77"/>
      <c r="H9" s="64"/>
      <c r="I9" s="64"/>
      <c r="J9" s="77"/>
      <c r="K9" s="77"/>
      <c r="L9" s="38"/>
      <c r="M9" s="38"/>
      <c r="N9" s="77"/>
      <c r="O9" s="77"/>
      <c r="P9" s="38"/>
      <c r="Q9" s="38" t="s">
        <v>25</v>
      </c>
      <c r="R9" s="77"/>
      <c r="S9" s="64"/>
      <c r="T9" s="77"/>
    </row>
    <row r="10" spans="2:20" ht="60" customHeight="1" x14ac:dyDescent="0.35">
      <c r="B10" s="36" t="s">
        <v>666</v>
      </c>
      <c r="C10" s="75"/>
      <c r="D10" s="76"/>
      <c r="E10" s="76" t="s">
        <v>25</v>
      </c>
      <c r="F10" s="76" t="str">
        <f>IF(E10&lt;&gt;"", IFERROR(VLOOKUP(E10, Dashboard!$B42:$F47, 5, FALSE), ""), "")</f>
        <v/>
      </c>
      <c r="G10" s="77"/>
      <c r="H10" s="64"/>
      <c r="I10" s="64"/>
      <c r="J10" s="77"/>
      <c r="K10" s="77"/>
      <c r="L10" s="38"/>
      <c r="M10" s="38"/>
      <c r="N10" s="77"/>
      <c r="O10" s="77"/>
      <c r="P10" s="38"/>
      <c r="Q10" s="38" t="s">
        <v>25</v>
      </c>
      <c r="R10" s="77"/>
      <c r="S10" s="64"/>
      <c r="T10" s="77"/>
    </row>
    <row r="11" spans="2:20" ht="60" customHeight="1" x14ac:dyDescent="0.35">
      <c r="B11" s="36" t="s">
        <v>667</v>
      </c>
      <c r="C11" s="75"/>
      <c r="D11" s="76"/>
      <c r="E11" s="76" t="s">
        <v>25</v>
      </c>
      <c r="F11" s="76" t="str">
        <f>IF(E11&lt;&gt;"", IFERROR(VLOOKUP(E11, Dashboard!$B42:$F47, 5, FALSE), ""), "")</f>
        <v/>
      </c>
      <c r="G11" s="77"/>
      <c r="H11" s="64"/>
      <c r="I11" s="64"/>
      <c r="J11" s="77"/>
      <c r="K11" s="77"/>
      <c r="L11" s="38"/>
      <c r="M11" s="38"/>
      <c r="N11" s="77"/>
      <c r="O11" s="77"/>
      <c r="P11" s="38"/>
      <c r="Q11" s="38" t="s">
        <v>25</v>
      </c>
      <c r="R11" s="77"/>
      <c r="S11" s="64"/>
      <c r="T11" s="77"/>
    </row>
    <row r="12" spans="2:20" ht="60" customHeight="1" x14ac:dyDescent="0.35">
      <c r="B12" s="36" t="s">
        <v>668</v>
      </c>
      <c r="C12" s="75"/>
      <c r="D12" s="76"/>
      <c r="E12" s="76" t="s">
        <v>25</v>
      </c>
      <c r="F12" s="76" t="str">
        <f>IF(E12&lt;&gt;"", IFERROR(VLOOKUP(E12, Dashboard!$B42:$F47, 5, FALSE), ""), "")</f>
        <v/>
      </c>
      <c r="G12" s="77"/>
      <c r="H12" s="64"/>
      <c r="I12" s="64"/>
      <c r="J12" s="77"/>
      <c r="K12" s="77"/>
      <c r="L12" s="38"/>
      <c r="M12" s="38"/>
      <c r="N12" s="77"/>
      <c r="O12" s="77"/>
      <c r="P12" s="38"/>
      <c r="Q12" s="38" t="s">
        <v>25</v>
      </c>
      <c r="R12" s="77"/>
      <c r="S12" s="64"/>
      <c r="T12" s="77"/>
    </row>
    <row r="13" spans="2:20" ht="60" customHeight="1" x14ac:dyDescent="0.35">
      <c r="B13" s="36" t="s">
        <v>669</v>
      </c>
      <c r="C13" s="75"/>
      <c r="D13" s="76"/>
      <c r="E13" s="76" t="s">
        <v>25</v>
      </c>
      <c r="F13" s="76" t="str">
        <f>IF(E13&lt;&gt;"", IFERROR(VLOOKUP(E13, Dashboard!$B42:$F47, 5, FALSE), ""), "")</f>
        <v/>
      </c>
      <c r="G13" s="77"/>
      <c r="H13" s="64"/>
      <c r="I13" s="64"/>
      <c r="J13" s="77"/>
      <c r="K13" s="77"/>
      <c r="L13" s="38"/>
      <c r="M13" s="38"/>
      <c r="N13" s="77"/>
      <c r="O13" s="77"/>
      <c r="P13" s="38"/>
      <c r="Q13" s="38" t="s">
        <v>25</v>
      </c>
      <c r="R13" s="77"/>
      <c r="S13" s="64"/>
      <c r="T13" s="77"/>
    </row>
    <row r="14" spans="2:20" ht="60" customHeight="1" x14ac:dyDescent="0.35">
      <c r="B14" s="36" t="s">
        <v>670</v>
      </c>
      <c r="C14" s="75"/>
      <c r="D14" s="76"/>
      <c r="E14" s="76" t="s">
        <v>25</v>
      </c>
      <c r="F14" s="76" t="str">
        <f>IF(E14&lt;&gt;"", IFERROR(VLOOKUP(E14, Dashboard!$B42:$F47, 5, FALSE), ""), "")</f>
        <v/>
      </c>
      <c r="G14" s="77"/>
      <c r="H14" s="64"/>
      <c r="I14" s="64"/>
      <c r="J14" s="77"/>
      <c r="K14" s="77"/>
      <c r="L14" s="38"/>
      <c r="M14" s="38"/>
      <c r="N14" s="77"/>
      <c r="O14" s="77"/>
      <c r="P14" s="38"/>
      <c r="Q14" s="38" t="s">
        <v>25</v>
      </c>
      <c r="R14" s="77"/>
      <c r="S14" s="64"/>
      <c r="T14" s="77"/>
    </row>
    <row r="15" spans="2:20" ht="60" customHeight="1" x14ac:dyDescent="0.35">
      <c r="B15" s="36" t="s">
        <v>671</v>
      </c>
      <c r="C15" s="75"/>
      <c r="D15" s="76"/>
      <c r="E15" s="76" t="s">
        <v>25</v>
      </c>
      <c r="F15" s="76" t="str">
        <f>IF(E15&lt;&gt;"", IFERROR(VLOOKUP(E15, Dashboard!$B42:$F47, 5, FALSE), ""), "")</f>
        <v/>
      </c>
      <c r="G15" s="77"/>
      <c r="H15" s="64"/>
      <c r="I15" s="64"/>
      <c r="J15" s="77"/>
      <c r="K15" s="77"/>
      <c r="L15" s="38"/>
      <c r="M15" s="38"/>
      <c r="N15" s="77"/>
      <c r="O15" s="77"/>
      <c r="P15" s="38"/>
      <c r="Q15" s="38" t="s">
        <v>25</v>
      </c>
      <c r="R15" s="77"/>
      <c r="S15" s="64"/>
      <c r="T15" s="77"/>
    </row>
    <row r="16" spans="2:20" ht="60" customHeight="1" x14ac:dyDescent="0.35">
      <c r="B16" s="36" t="s">
        <v>672</v>
      </c>
      <c r="C16" s="75"/>
      <c r="D16" s="76"/>
      <c r="E16" s="76" t="s">
        <v>25</v>
      </c>
      <c r="F16" s="76" t="str">
        <f>IF(E16&lt;&gt;"", IFERROR(VLOOKUP(E16, Dashboard!$B42:$F47, 5, FALSE), ""), "")</f>
        <v/>
      </c>
      <c r="G16" s="77"/>
      <c r="H16" s="64"/>
      <c r="I16" s="64"/>
      <c r="J16" s="77"/>
      <c r="K16" s="77"/>
      <c r="L16" s="38"/>
      <c r="M16" s="38"/>
      <c r="N16" s="77"/>
      <c r="O16" s="77"/>
      <c r="P16" s="38"/>
      <c r="Q16" s="38" t="s">
        <v>25</v>
      </c>
      <c r="R16" s="77"/>
      <c r="S16" s="64"/>
      <c r="T16" s="77"/>
    </row>
    <row r="17" spans="2:20" ht="60" customHeight="1" x14ac:dyDescent="0.35">
      <c r="B17" s="36" t="s">
        <v>673</v>
      </c>
      <c r="C17" s="75"/>
      <c r="D17" s="76"/>
      <c r="E17" s="76" t="s">
        <v>25</v>
      </c>
      <c r="F17" s="76" t="str">
        <f>IF(E17&lt;&gt;"", IFERROR(VLOOKUP(E17, Dashboard!$B42:$F47, 5, FALSE), ""), "")</f>
        <v/>
      </c>
      <c r="G17" s="77"/>
      <c r="H17" s="64"/>
      <c r="I17" s="64"/>
      <c r="J17" s="77"/>
      <c r="K17" s="77"/>
      <c r="L17" s="38"/>
      <c r="M17" s="38"/>
      <c r="N17" s="77"/>
      <c r="O17" s="77"/>
      <c r="P17" s="38"/>
      <c r="Q17" s="38" t="s">
        <v>25</v>
      </c>
      <c r="R17" s="77"/>
      <c r="S17" s="64"/>
      <c r="T17" s="77"/>
    </row>
    <row r="18" spans="2:20" ht="60" customHeight="1" x14ac:dyDescent="0.35">
      <c r="B18" s="36" t="s">
        <v>674</v>
      </c>
      <c r="C18" s="75"/>
      <c r="D18" s="76"/>
      <c r="E18" s="76" t="s">
        <v>25</v>
      </c>
      <c r="F18" s="76" t="str">
        <f>IF(E18&lt;&gt;"", IFERROR(VLOOKUP(E18, Dashboard!$B42:$F47, 5, FALSE), ""), "")</f>
        <v/>
      </c>
      <c r="G18" s="77"/>
      <c r="H18" s="64"/>
      <c r="I18" s="64"/>
      <c r="J18" s="77"/>
      <c r="K18" s="77"/>
      <c r="L18" s="38"/>
      <c r="M18" s="38"/>
      <c r="N18" s="77"/>
      <c r="O18" s="77"/>
      <c r="P18" s="38"/>
      <c r="Q18" s="38" t="s">
        <v>25</v>
      </c>
      <c r="R18" s="77"/>
      <c r="S18" s="64"/>
      <c r="T18" s="77"/>
    </row>
    <row r="19" spans="2:20" ht="60" customHeight="1" x14ac:dyDescent="0.35">
      <c r="B19" s="36" t="s">
        <v>675</v>
      </c>
      <c r="C19" s="75"/>
      <c r="D19" s="76"/>
      <c r="E19" s="76" t="s">
        <v>25</v>
      </c>
      <c r="F19" s="76" t="str">
        <f>IF(E19&lt;&gt;"", IFERROR(VLOOKUP(E19, Dashboard!$B42:$F47, 5, FALSE), ""), "")</f>
        <v/>
      </c>
      <c r="G19" s="77"/>
      <c r="H19" s="64"/>
      <c r="I19" s="64"/>
      <c r="J19" s="77"/>
      <c r="K19" s="77"/>
      <c r="L19" s="38"/>
      <c r="M19" s="38"/>
      <c r="N19" s="77"/>
      <c r="O19" s="77"/>
      <c r="P19" s="38"/>
      <c r="Q19" s="38" t="s">
        <v>25</v>
      </c>
      <c r="R19" s="77"/>
      <c r="S19" s="64"/>
      <c r="T19" s="77"/>
    </row>
    <row r="20" spans="2:20" ht="60" customHeight="1" x14ac:dyDescent="0.35">
      <c r="B20" s="36" t="s">
        <v>676</v>
      </c>
      <c r="C20" s="75"/>
      <c r="D20" s="76"/>
      <c r="E20" s="76" t="s">
        <v>25</v>
      </c>
      <c r="F20" s="76" t="str">
        <f>IF(E20&lt;&gt;"", IFERROR(VLOOKUP(E20, Dashboard!$B42:$F47, 5, FALSE), ""), "")</f>
        <v/>
      </c>
      <c r="G20" s="77"/>
      <c r="H20" s="64"/>
      <c r="I20" s="64"/>
      <c r="J20" s="77"/>
      <c r="K20" s="77"/>
      <c r="L20" s="38"/>
      <c r="M20" s="38"/>
      <c r="N20" s="77"/>
      <c r="O20" s="77"/>
      <c r="P20" s="38"/>
      <c r="Q20" s="38" t="s">
        <v>25</v>
      </c>
      <c r="R20" s="77"/>
      <c r="S20" s="64"/>
      <c r="T20" s="77"/>
    </row>
    <row r="21" spans="2:20" ht="60" customHeight="1" x14ac:dyDescent="0.35">
      <c r="B21" s="36" t="s">
        <v>677</v>
      </c>
      <c r="C21" s="75"/>
      <c r="D21" s="76"/>
      <c r="E21" s="76" t="s">
        <v>25</v>
      </c>
      <c r="F21" s="76" t="str">
        <f>IF(E21&lt;&gt;"", IFERROR(VLOOKUP(E21, Dashboard!$B42:$F47, 5, FALSE), ""), "")</f>
        <v/>
      </c>
      <c r="G21" s="77"/>
      <c r="H21" s="64"/>
      <c r="I21" s="64"/>
      <c r="J21" s="77"/>
      <c r="K21" s="77"/>
      <c r="L21" s="38"/>
      <c r="M21" s="38"/>
      <c r="N21" s="77"/>
      <c r="O21" s="77"/>
      <c r="P21" s="38"/>
      <c r="Q21" s="38" t="s">
        <v>25</v>
      </c>
      <c r="R21" s="77"/>
      <c r="S21" s="64"/>
      <c r="T21" s="77"/>
    </row>
    <row r="22" spans="2:20" ht="60" customHeight="1" x14ac:dyDescent="0.35">
      <c r="B22" s="36" t="s">
        <v>678</v>
      </c>
      <c r="C22" s="75"/>
      <c r="D22" s="76"/>
      <c r="E22" s="76" t="s">
        <v>25</v>
      </c>
      <c r="F22" s="76" t="str">
        <f>IF(E22&lt;&gt;"", IFERROR(VLOOKUP(E22, Dashboard!$B42:$F47, 5, FALSE), ""), "")</f>
        <v/>
      </c>
      <c r="G22" s="77"/>
      <c r="H22" s="64"/>
      <c r="I22" s="64"/>
      <c r="J22" s="77"/>
      <c r="K22" s="77"/>
      <c r="L22" s="38"/>
      <c r="M22" s="38"/>
      <c r="N22" s="77"/>
      <c r="O22" s="77"/>
      <c r="P22" s="38"/>
      <c r="Q22" s="38" t="s">
        <v>25</v>
      </c>
      <c r="R22" s="77"/>
      <c r="S22" s="64"/>
      <c r="T22" s="77"/>
    </row>
    <row r="23" spans="2:20" ht="60" customHeight="1" x14ac:dyDescent="0.35">
      <c r="B23" s="36" t="s">
        <v>679</v>
      </c>
      <c r="C23" s="75"/>
      <c r="D23" s="76"/>
      <c r="E23" s="76" t="s">
        <v>25</v>
      </c>
      <c r="F23" s="76" t="str">
        <f>IF(E23&lt;&gt;"", IFERROR(VLOOKUP(E23, Dashboard!$B42:$F47, 5, FALSE), ""), "")</f>
        <v/>
      </c>
      <c r="G23" s="77"/>
      <c r="H23" s="64"/>
      <c r="I23" s="64"/>
      <c r="J23" s="77"/>
      <c r="K23" s="77"/>
      <c r="L23" s="38"/>
      <c r="M23" s="38"/>
      <c r="N23" s="77"/>
      <c r="O23" s="77"/>
      <c r="P23" s="38"/>
      <c r="Q23" s="38" t="s">
        <v>25</v>
      </c>
      <c r="R23" s="77"/>
      <c r="S23" s="64"/>
      <c r="T23" s="77"/>
    </row>
    <row r="24" spans="2:20" ht="60" customHeight="1" x14ac:dyDescent="0.35">
      <c r="B24" s="36" t="s">
        <v>680</v>
      </c>
      <c r="C24" s="75"/>
      <c r="D24" s="76"/>
      <c r="E24" s="76" t="s">
        <v>25</v>
      </c>
      <c r="F24" s="76" t="str">
        <f>IF(E24&lt;&gt;"", IFERROR(VLOOKUP(E24, Dashboard!$B42:$F47, 5, FALSE), ""), "")</f>
        <v/>
      </c>
      <c r="G24" s="77"/>
      <c r="H24" s="64"/>
      <c r="I24" s="64"/>
      <c r="J24" s="77"/>
      <c r="K24" s="77"/>
      <c r="L24" s="38"/>
      <c r="M24" s="38"/>
      <c r="N24" s="77"/>
      <c r="O24" s="77"/>
      <c r="P24" s="38"/>
      <c r="Q24" s="38" t="s">
        <v>25</v>
      </c>
      <c r="R24" s="77"/>
      <c r="S24" s="64"/>
      <c r="T24" s="77"/>
    </row>
    <row r="25" spans="2:20" ht="60" customHeight="1" x14ac:dyDescent="0.35">
      <c r="B25" s="36" t="s">
        <v>681</v>
      </c>
      <c r="C25" s="75"/>
      <c r="D25" s="76"/>
      <c r="E25" s="76" t="s">
        <v>25</v>
      </c>
      <c r="F25" s="76" t="str">
        <f>IF(E25&lt;&gt;"", IFERROR(VLOOKUP(E25, Dashboard!$B42:$F47, 5, FALSE), ""), "")</f>
        <v/>
      </c>
      <c r="G25" s="77"/>
      <c r="H25" s="64"/>
      <c r="I25" s="64"/>
      <c r="J25" s="77"/>
      <c r="K25" s="77"/>
      <c r="L25" s="38"/>
      <c r="M25" s="38"/>
      <c r="N25" s="77"/>
      <c r="O25" s="77"/>
      <c r="P25" s="38"/>
      <c r="Q25" s="38" t="s">
        <v>25</v>
      </c>
      <c r="R25" s="77"/>
      <c r="S25" s="64"/>
      <c r="T25" s="77"/>
    </row>
    <row r="26" spans="2:20" ht="60" customHeight="1" x14ac:dyDescent="0.35">
      <c r="B26" s="36" t="s">
        <v>682</v>
      </c>
      <c r="C26" s="75"/>
      <c r="D26" s="76"/>
      <c r="E26" s="76" t="s">
        <v>25</v>
      </c>
      <c r="F26" s="76" t="str">
        <f>IF(E26&lt;&gt;"", IFERROR(VLOOKUP(E26, Dashboard!$B42:$F47, 5, FALSE), ""), "")</f>
        <v/>
      </c>
      <c r="G26" s="77"/>
      <c r="H26" s="64"/>
      <c r="I26" s="64"/>
      <c r="J26" s="77"/>
      <c r="K26" s="77"/>
      <c r="L26" s="38"/>
      <c r="M26" s="38"/>
      <c r="N26" s="77"/>
      <c r="O26" s="77"/>
      <c r="P26" s="38"/>
      <c r="Q26" s="38" t="s">
        <v>25</v>
      </c>
      <c r="R26" s="77"/>
      <c r="S26" s="64"/>
      <c r="T26" s="77"/>
    </row>
    <row r="27" spans="2:20" ht="60" customHeight="1" x14ac:dyDescent="0.35">
      <c r="B27" s="36" t="s">
        <v>683</v>
      </c>
      <c r="C27" s="75"/>
      <c r="D27" s="76"/>
      <c r="E27" s="76" t="s">
        <v>25</v>
      </c>
      <c r="F27" s="76" t="str">
        <f>IF(E27&lt;&gt;"", IFERROR(VLOOKUP(E27, Dashboard!$B42:$F47, 5, FALSE), ""), "")</f>
        <v/>
      </c>
      <c r="G27" s="77"/>
      <c r="H27" s="64"/>
      <c r="I27" s="64"/>
      <c r="J27" s="77"/>
      <c r="K27" s="77"/>
      <c r="L27" s="38"/>
      <c r="M27" s="38"/>
      <c r="N27" s="77"/>
      <c r="O27" s="77"/>
      <c r="P27" s="38"/>
      <c r="Q27" s="38" t="s">
        <v>25</v>
      </c>
      <c r="R27" s="77"/>
      <c r="S27" s="64"/>
      <c r="T27" s="77"/>
    </row>
    <row r="28" spans="2:20" ht="60" customHeight="1" x14ac:dyDescent="0.35">
      <c r="B28" s="36" t="s">
        <v>684</v>
      </c>
      <c r="C28" s="75"/>
      <c r="D28" s="76"/>
      <c r="E28" s="76" t="s">
        <v>25</v>
      </c>
      <c r="F28" s="76" t="str">
        <f>IF(E28&lt;&gt;"", IFERROR(VLOOKUP(E28, Dashboard!$B42:$F47, 5, FALSE), ""), "")</f>
        <v/>
      </c>
      <c r="G28" s="77"/>
      <c r="H28" s="64"/>
      <c r="I28" s="64"/>
      <c r="J28" s="77"/>
      <c r="K28" s="77"/>
      <c r="L28" s="38"/>
      <c r="M28" s="38"/>
      <c r="N28" s="77"/>
      <c r="O28" s="77"/>
      <c r="P28" s="38"/>
      <c r="Q28" s="38" t="s">
        <v>25</v>
      </c>
      <c r="R28" s="77"/>
      <c r="S28" s="64"/>
      <c r="T28" s="77"/>
    </row>
    <row r="29" spans="2:20" ht="60" customHeight="1" x14ac:dyDescent="0.35">
      <c r="B29" s="36" t="s">
        <v>685</v>
      </c>
      <c r="C29" s="75"/>
      <c r="D29" s="76"/>
      <c r="E29" s="76" t="s">
        <v>25</v>
      </c>
      <c r="F29" s="76" t="str">
        <f>IF(E29&lt;&gt;"", IFERROR(VLOOKUP(E29, Dashboard!$B42:$F47, 5, FALSE), ""), "")</f>
        <v/>
      </c>
      <c r="G29" s="77"/>
      <c r="H29" s="64"/>
      <c r="I29" s="64"/>
      <c r="J29" s="77"/>
      <c r="K29" s="77"/>
      <c r="L29" s="38"/>
      <c r="M29" s="38"/>
      <c r="N29" s="77"/>
      <c r="O29" s="77"/>
      <c r="P29" s="38"/>
      <c r="Q29" s="38" t="s">
        <v>25</v>
      </c>
      <c r="R29" s="77"/>
      <c r="S29" s="64"/>
      <c r="T29" s="77"/>
    </row>
    <row r="30" spans="2:20" ht="60" customHeight="1" x14ac:dyDescent="0.35">
      <c r="B30" s="36" t="s">
        <v>686</v>
      </c>
      <c r="C30" s="75"/>
      <c r="D30" s="76"/>
      <c r="E30" s="76" t="s">
        <v>25</v>
      </c>
      <c r="F30" s="76" t="str">
        <f>IF(E30&lt;&gt;"", IFERROR(VLOOKUP(E30, Dashboard!$B42:$F47, 5, FALSE), ""), "")</f>
        <v/>
      </c>
      <c r="G30" s="77"/>
      <c r="H30" s="64"/>
      <c r="I30" s="64"/>
      <c r="J30" s="77"/>
      <c r="K30" s="77"/>
      <c r="L30" s="38"/>
      <c r="M30" s="38"/>
      <c r="N30" s="77"/>
      <c r="O30" s="77"/>
      <c r="P30" s="38"/>
      <c r="Q30" s="38" t="s">
        <v>25</v>
      </c>
      <c r="R30" s="77"/>
      <c r="S30" s="64"/>
      <c r="T30" s="77"/>
    </row>
    <row r="31" spans="2:20" ht="60" customHeight="1" x14ac:dyDescent="0.35">
      <c r="B31" s="36" t="s">
        <v>687</v>
      </c>
      <c r="C31" s="75"/>
      <c r="D31" s="76"/>
      <c r="E31" s="76" t="s">
        <v>25</v>
      </c>
      <c r="F31" s="76" t="str">
        <f>IF(E31&lt;&gt;"", IFERROR(VLOOKUP(E31, Dashboard!$B42:$F47, 5, FALSE), ""), "")</f>
        <v/>
      </c>
      <c r="G31" s="77"/>
      <c r="H31" s="64"/>
      <c r="I31" s="64"/>
      <c r="J31" s="77"/>
      <c r="K31" s="77"/>
      <c r="L31" s="38"/>
      <c r="M31" s="38"/>
      <c r="N31" s="77"/>
      <c r="O31" s="77"/>
      <c r="P31" s="38"/>
      <c r="Q31" s="38" t="s">
        <v>25</v>
      </c>
      <c r="R31" s="77"/>
      <c r="S31" s="64"/>
      <c r="T31" s="77"/>
    </row>
    <row r="32" spans="2:20" ht="60" customHeight="1" x14ac:dyDescent="0.35">
      <c r="B32" s="36" t="s">
        <v>688</v>
      </c>
      <c r="C32" s="75"/>
      <c r="D32" s="76"/>
      <c r="E32" s="76" t="s">
        <v>25</v>
      </c>
      <c r="F32" s="76" t="str">
        <f>IF(E32&lt;&gt;"", IFERROR(VLOOKUP(E32, Dashboard!$B42:$F47, 5, FALSE), ""), "")</f>
        <v/>
      </c>
      <c r="G32" s="77"/>
      <c r="H32" s="64"/>
      <c r="I32" s="64"/>
      <c r="J32" s="77"/>
      <c r="K32" s="77"/>
      <c r="L32" s="38"/>
      <c r="M32" s="38"/>
      <c r="N32" s="77"/>
      <c r="O32" s="77"/>
      <c r="P32" s="38"/>
      <c r="Q32" s="38" t="s">
        <v>25</v>
      </c>
      <c r="R32" s="77"/>
      <c r="S32" s="64"/>
      <c r="T32" s="77"/>
    </row>
    <row r="33" spans="2:20" ht="60" customHeight="1" x14ac:dyDescent="0.35">
      <c r="B33" s="36" t="s">
        <v>689</v>
      </c>
      <c r="C33" s="75"/>
      <c r="D33" s="76"/>
      <c r="E33" s="76" t="s">
        <v>25</v>
      </c>
      <c r="F33" s="76" t="str">
        <f>IF(E33&lt;&gt;"", IFERROR(VLOOKUP(E33, Dashboard!$B42:$F47, 5, FALSE), ""), "")</f>
        <v/>
      </c>
      <c r="G33" s="77"/>
      <c r="H33" s="64"/>
      <c r="I33" s="64"/>
      <c r="J33" s="77"/>
      <c r="K33" s="77"/>
      <c r="L33" s="38"/>
      <c r="M33" s="38"/>
      <c r="N33" s="77"/>
      <c r="O33" s="77"/>
      <c r="P33" s="38"/>
      <c r="Q33" s="38" t="s">
        <v>25</v>
      </c>
      <c r="R33" s="77"/>
      <c r="S33" s="64"/>
      <c r="T33" s="77"/>
    </row>
    <row r="34" spans="2:20" ht="60" customHeight="1" x14ac:dyDescent="0.35">
      <c r="B34" s="36" t="s">
        <v>690</v>
      </c>
      <c r="C34" s="75"/>
      <c r="D34" s="76"/>
      <c r="E34" s="76" t="s">
        <v>25</v>
      </c>
      <c r="F34" s="76" t="str">
        <f>IF(E34&lt;&gt;"", IFERROR(VLOOKUP(E34, Dashboard!$B42:$F47, 5, FALSE), ""), "")</f>
        <v/>
      </c>
      <c r="G34" s="77"/>
      <c r="H34" s="64"/>
      <c r="I34" s="64"/>
      <c r="J34" s="77"/>
      <c r="K34" s="77"/>
      <c r="L34" s="38"/>
      <c r="M34" s="38"/>
      <c r="N34" s="77"/>
      <c r="O34" s="77"/>
      <c r="P34" s="38"/>
      <c r="Q34" s="38" t="s">
        <v>25</v>
      </c>
      <c r="R34" s="77"/>
      <c r="S34" s="64"/>
      <c r="T34" s="77"/>
    </row>
    <row r="35" spans="2:20" ht="60" customHeight="1" x14ac:dyDescent="0.35">
      <c r="B35" s="36" t="s">
        <v>691</v>
      </c>
      <c r="C35" s="75"/>
      <c r="D35" s="76"/>
      <c r="E35" s="76" t="s">
        <v>25</v>
      </c>
      <c r="F35" s="76" t="str">
        <f>IF(E35&lt;&gt;"", IFERROR(VLOOKUP(E35, Dashboard!$B42:$F47, 5, FALSE), ""), "")</f>
        <v/>
      </c>
      <c r="G35" s="77"/>
      <c r="H35" s="64"/>
      <c r="I35" s="64"/>
      <c r="J35" s="77"/>
      <c r="K35" s="77"/>
      <c r="L35" s="38"/>
      <c r="M35" s="38"/>
      <c r="N35" s="77"/>
      <c r="O35" s="77"/>
      <c r="P35" s="38"/>
      <c r="Q35" s="38" t="s">
        <v>25</v>
      </c>
      <c r="R35" s="77"/>
      <c r="S35" s="64"/>
      <c r="T35" s="77"/>
    </row>
    <row r="36" spans="2:20" ht="60" customHeight="1" x14ac:dyDescent="0.35">
      <c r="B36" s="36" t="s">
        <v>692</v>
      </c>
      <c r="C36" s="75"/>
      <c r="D36" s="76"/>
      <c r="E36" s="76" t="s">
        <v>25</v>
      </c>
      <c r="F36" s="76" t="str">
        <f>IF(E36&lt;&gt;"", IFERROR(VLOOKUP(E36, Dashboard!$B42:$F47, 5, FALSE), ""), "")</f>
        <v/>
      </c>
      <c r="G36" s="77"/>
      <c r="H36" s="64"/>
      <c r="I36" s="64"/>
      <c r="J36" s="77"/>
      <c r="K36" s="77"/>
      <c r="L36" s="38"/>
      <c r="M36" s="38"/>
      <c r="N36" s="77"/>
      <c r="O36" s="77"/>
      <c r="P36" s="38"/>
      <c r="Q36" s="38" t="s">
        <v>25</v>
      </c>
      <c r="R36" s="77"/>
      <c r="S36" s="64"/>
      <c r="T36" s="77"/>
    </row>
    <row r="37" spans="2:20" ht="60" customHeight="1" x14ac:dyDescent="0.35">
      <c r="B37" s="36" t="s">
        <v>693</v>
      </c>
      <c r="C37" s="75"/>
      <c r="D37" s="76"/>
      <c r="E37" s="76" t="s">
        <v>25</v>
      </c>
      <c r="F37" s="76" t="str">
        <f>IF(E37&lt;&gt;"", IFERROR(VLOOKUP(E37, Dashboard!$B42:$F47, 5, FALSE), ""), "")</f>
        <v/>
      </c>
      <c r="G37" s="77"/>
      <c r="H37" s="64"/>
      <c r="I37" s="64"/>
      <c r="J37" s="77"/>
      <c r="K37" s="77"/>
      <c r="L37" s="38"/>
      <c r="M37" s="38"/>
      <c r="N37" s="77"/>
      <c r="O37" s="77"/>
      <c r="P37" s="38"/>
      <c r="Q37" s="38" t="s">
        <v>25</v>
      </c>
      <c r="R37" s="77"/>
      <c r="S37" s="64"/>
      <c r="T37" s="77"/>
    </row>
    <row r="38" spans="2:20" ht="60" customHeight="1" x14ac:dyDescent="0.35">
      <c r="B38" s="36" t="s">
        <v>694</v>
      </c>
      <c r="C38" s="75"/>
      <c r="D38" s="76"/>
      <c r="E38" s="76" t="s">
        <v>25</v>
      </c>
      <c r="F38" s="76" t="str">
        <f>IF(E38&lt;&gt;"", IFERROR(VLOOKUP(E38, Dashboard!$B42:$F47, 5, FALSE), ""), "")</f>
        <v/>
      </c>
      <c r="G38" s="77"/>
      <c r="H38" s="64"/>
      <c r="I38" s="64"/>
      <c r="J38" s="77"/>
      <c r="K38" s="77"/>
      <c r="L38" s="38"/>
      <c r="M38" s="38"/>
      <c r="N38" s="77"/>
      <c r="O38" s="77"/>
      <c r="P38" s="38"/>
      <c r="Q38" s="38" t="s">
        <v>25</v>
      </c>
      <c r="R38" s="77"/>
      <c r="S38" s="64"/>
      <c r="T38" s="77"/>
    </row>
    <row r="39" spans="2:20" ht="60" customHeight="1" x14ac:dyDescent="0.35">
      <c r="B39" s="36" t="s">
        <v>695</v>
      </c>
      <c r="C39" s="75"/>
      <c r="D39" s="76"/>
      <c r="E39" s="76" t="s">
        <v>25</v>
      </c>
      <c r="F39" s="76" t="str">
        <f>IF(E39&lt;&gt;"", IFERROR(VLOOKUP(E39, Dashboard!$B42:$F47, 5, FALSE), ""), "")</f>
        <v/>
      </c>
      <c r="G39" s="77"/>
      <c r="H39" s="64"/>
      <c r="I39" s="64"/>
      <c r="J39" s="77"/>
      <c r="K39" s="77"/>
      <c r="L39" s="38"/>
      <c r="M39" s="38"/>
      <c r="N39" s="77"/>
      <c r="O39" s="77"/>
      <c r="P39" s="38"/>
      <c r="Q39" s="38" t="s">
        <v>25</v>
      </c>
      <c r="R39" s="77"/>
      <c r="S39" s="64"/>
      <c r="T39" s="77"/>
    </row>
    <row r="40" spans="2:20" ht="60" customHeight="1" x14ac:dyDescent="0.35">
      <c r="B40" s="36" t="s">
        <v>696</v>
      </c>
      <c r="C40" s="75"/>
      <c r="D40" s="76"/>
      <c r="E40" s="76" t="s">
        <v>25</v>
      </c>
      <c r="F40" s="76" t="str">
        <f>IF(E40&lt;&gt;"", IFERROR(VLOOKUP(E40, Dashboard!$B42:$F47, 5, FALSE), ""), "")</f>
        <v/>
      </c>
      <c r="G40" s="77"/>
      <c r="H40" s="64"/>
      <c r="I40" s="64"/>
      <c r="J40" s="77"/>
      <c r="K40" s="77"/>
      <c r="L40" s="38"/>
      <c r="M40" s="38"/>
      <c r="N40" s="77"/>
      <c r="O40" s="77"/>
      <c r="P40" s="38"/>
      <c r="Q40" s="38" t="s">
        <v>25</v>
      </c>
      <c r="R40" s="77"/>
      <c r="S40" s="64"/>
      <c r="T40" s="77"/>
    </row>
    <row r="41" spans="2:20" ht="60" customHeight="1" x14ac:dyDescent="0.35">
      <c r="B41" s="36" t="s">
        <v>697</v>
      </c>
      <c r="C41" s="75"/>
      <c r="D41" s="76"/>
      <c r="E41" s="76" t="s">
        <v>25</v>
      </c>
      <c r="F41" s="76" t="str">
        <f>IF(E41&lt;&gt;"", IFERROR(VLOOKUP(E41, Dashboard!$B42:$F47, 5, FALSE), ""), "")</f>
        <v/>
      </c>
      <c r="G41" s="77"/>
      <c r="H41" s="64"/>
      <c r="I41" s="64"/>
      <c r="J41" s="77"/>
      <c r="K41" s="77"/>
      <c r="L41" s="38"/>
      <c r="M41" s="38"/>
      <c r="N41" s="77"/>
      <c r="O41" s="77"/>
      <c r="P41" s="38"/>
      <c r="Q41" s="38" t="s">
        <v>25</v>
      </c>
      <c r="R41" s="77"/>
      <c r="S41" s="64"/>
      <c r="T41" s="77"/>
    </row>
    <row r="42" spans="2:20" ht="60" customHeight="1" x14ac:dyDescent="0.35">
      <c r="B42" s="36" t="s">
        <v>698</v>
      </c>
      <c r="C42" s="75"/>
      <c r="D42" s="76"/>
      <c r="E42" s="76" t="s">
        <v>25</v>
      </c>
      <c r="F42" s="76" t="str">
        <f>IF(E42&lt;&gt;"", IFERROR(VLOOKUP(E42, Dashboard!$B42:$F47, 5, FALSE), ""), "")</f>
        <v/>
      </c>
      <c r="G42" s="77"/>
      <c r="H42" s="64"/>
      <c r="I42" s="64"/>
      <c r="J42" s="77"/>
      <c r="K42" s="77"/>
      <c r="L42" s="38"/>
      <c r="M42" s="38"/>
      <c r="N42" s="77"/>
      <c r="O42" s="77"/>
      <c r="P42" s="38"/>
      <c r="Q42" s="38" t="s">
        <v>25</v>
      </c>
      <c r="R42" s="77"/>
      <c r="S42" s="64"/>
      <c r="T42" s="77"/>
    </row>
    <row r="43" spans="2:20" ht="60" customHeight="1" x14ac:dyDescent="0.35">
      <c r="B43" s="36" t="s">
        <v>699</v>
      </c>
      <c r="C43" s="75"/>
      <c r="D43" s="76"/>
      <c r="E43" s="76" t="s">
        <v>25</v>
      </c>
      <c r="F43" s="76" t="str">
        <f>IF(E43&lt;&gt;"", IFERROR(VLOOKUP(E43, Dashboard!$B42:$F47, 5, FALSE), ""), "")</f>
        <v/>
      </c>
      <c r="G43" s="77"/>
      <c r="H43" s="64"/>
      <c r="I43" s="64"/>
      <c r="J43" s="77"/>
      <c r="K43" s="77"/>
      <c r="L43" s="38"/>
      <c r="M43" s="38"/>
      <c r="N43" s="77"/>
      <c r="O43" s="77"/>
      <c r="P43" s="38"/>
      <c r="Q43" s="38" t="s">
        <v>25</v>
      </c>
      <c r="R43" s="77"/>
      <c r="S43" s="64"/>
      <c r="T43" s="77"/>
    </row>
    <row r="44" spans="2:20" ht="60" customHeight="1" x14ac:dyDescent="0.35">
      <c r="B44" s="36" t="s">
        <v>700</v>
      </c>
      <c r="C44" s="75"/>
      <c r="D44" s="76"/>
      <c r="E44" s="76" t="s">
        <v>25</v>
      </c>
      <c r="F44" s="76" t="str">
        <f>IF(E44&lt;&gt;"", IFERROR(VLOOKUP(E44, Dashboard!$B42:$F47, 5, FALSE), ""), "")</f>
        <v/>
      </c>
      <c r="G44" s="77"/>
      <c r="H44" s="64"/>
      <c r="I44" s="64"/>
      <c r="J44" s="77"/>
      <c r="K44" s="77"/>
      <c r="L44" s="38"/>
      <c r="M44" s="38"/>
      <c r="N44" s="77"/>
      <c r="O44" s="77"/>
      <c r="P44" s="38"/>
      <c r="Q44" s="38" t="s">
        <v>25</v>
      </c>
      <c r="R44" s="77"/>
      <c r="S44" s="64"/>
      <c r="T44" s="77"/>
    </row>
    <row r="45" spans="2:20" ht="60" customHeight="1" x14ac:dyDescent="0.35">
      <c r="B45" s="36" t="s">
        <v>701</v>
      </c>
      <c r="C45" s="75"/>
      <c r="D45" s="76"/>
      <c r="E45" s="76" t="s">
        <v>25</v>
      </c>
      <c r="F45" s="76" t="str">
        <f>IF(E45&lt;&gt;"", IFERROR(VLOOKUP(E45, Dashboard!$B42:$F47, 5, FALSE), ""), "")</f>
        <v/>
      </c>
      <c r="G45" s="77"/>
      <c r="H45" s="64"/>
      <c r="I45" s="64"/>
      <c r="J45" s="77"/>
      <c r="K45" s="77"/>
      <c r="L45" s="38"/>
      <c r="M45" s="38"/>
      <c r="N45" s="77"/>
      <c r="O45" s="77"/>
      <c r="P45" s="38"/>
      <c r="Q45" s="38" t="s">
        <v>25</v>
      </c>
      <c r="R45" s="77"/>
      <c r="S45" s="64"/>
      <c r="T45" s="77"/>
    </row>
    <row r="46" spans="2:20" ht="60" customHeight="1" x14ac:dyDescent="0.35">
      <c r="B46" s="36" t="s">
        <v>702</v>
      </c>
      <c r="C46" s="75"/>
      <c r="D46" s="76"/>
      <c r="E46" s="76" t="s">
        <v>25</v>
      </c>
      <c r="F46" s="76" t="str">
        <f>IF(E46&lt;&gt;"", IFERROR(VLOOKUP(E46, Dashboard!$B42:$F47, 5, FALSE), ""), "")</f>
        <v/>
      </c>
      <c r="G46" s="77"/>
      <c r="H46" s="64"/>
      <c r="I46" s="64"/>
      <c r="J46" s="77"/>
      <c r="K46" s="77"/>
      <c r="L46" s="38"/>
      <c r="M46" s="38"/>
      <c r="N46" s="77"/>
      <c r="O46" s="77"/>
      <c r="P46" s="38"/>
      <c r="Q46" s="38" t="s">
        <v>25</v>
      </c>
      <c r="R46" s="77"/>
      <c r="S46" s="64"/>
      <c r="T46" s="77"/>
    </row>
    <row r="47" spans="2:20" ht="60" customHeight="1" x14ac:dyDescent="0.35">
      <c r="B47" s="36" t="s">
        <v>703</v>
      </c>
      <c r="C47" s="75"/>
      <c r="D47" s="76"/>
      <c r="E47" s="76" t="s">
        <v>25</v>
      </c>
      <c r="F47" s="76" t="str">
        <f>IF(E47&lt;&gt;"", IFERROR(VLOOKUP(E47, Dashboard!$B42:$F47, 5, FALSE), ""), "")</f>
        <v/>
      </c>
      <c r="G47" s="77"/>
      <c r="H47" s="64"/>
      <c r="I47" s="64"/>
      <c r="J47" s="77"/>
      <c r="K47" s="77"/>
      <c r="L47" s="38"/>
      <c r="M47" s="38"/>
      <c r="N47" s="77"/>
      <c r="O47" s="77"/>
      <c r="P47" s="38"/>
      <c r="Q47" s="38" t="s">
        <v>25</v>
      </c>
      <c r="R47" s="77"/>
      <c r="S47" s="64"/>
      <c r="T47" s="77"/>
    </row>
    <row r="48" spans="2:20" ht="60" customHeight="1" x14ac:dyDescent="0.35">
      <c r="B48" s="36" t="s">
        <v>704</v>
      </c>
      <c r="C48" s="75"/>
      <c r="D48" s="76"/>
      <c r="E48" s="76" t="s">
        <v>25</v>
      </c>
      <c r="F48" s="76" t="str">
        <f>IF(E48&lt;&gt;"", IFERROR(VLOOKUP(E48, Dashboard!$B42:$F47, 5, FALSE), ""), "")</f>
        <v/>
      </c>
      <c r="G48" s="77"/>
      <c r="H48" s="64"/>
      <c r="I48" s="64"/>
      <c r="J48" s="77"/>
      <c r="K48" s="77"/>
      <c r="L48" s="38"/>
      <c r="M48" s="38"/>
      <c r="N48" s="77"/>
      <c r="O48" s="77"/>
      <c r="P48" s="38"/>
      <c r="Q48" s="38" t="s">
        <v>25</v>
      </c>
      <c r="R48" s="77"/>
      <c r="S48" s="64"/>
      <c r="T48" s="77"/>
    </row>
    <row r="49" spans="2:20" ht="60" customHeight="1" x14ac:dyDescent="0.35">
      <c r="B49" s="36" t="s">
        <v>705</v>
      </c>
      <c r="C49" s="75"/>
      <c r="D49" s="76"/>
      <c r="E49" s="76" t="s">
        <v>25</v>
      </c>
      <c r="F49" s="76" t="str">
        <f>IF(E49&lt;&gt;"", IFERROR(VLOOKUP(E49, Dashboard!$B42:$F47, 5, FALSE), ""), "")</f>
        <v/>
      </c>
      <c r="G49" s="77"/>
      <c r="H49" s="64"/>
      <c r="I49" s="64"/>
      <c r="J49" s="77"/>
      <c r="K49" s="77"/>
      <c r="L49" s="38"/>
      <c r="M49" s="38"/>
      <c r="N49" s="77"/>
      <c r="O49" s="77"/>
      <c r="P49" s="38"/>
      <c r="Q49" s="38" t="s">
        <v>25</v>
      </c>
      <c r="R49" s="77"/>
      <c r="S49" s="64"/>
      <c r="T49" s="77"/>
    </row>
    <row r="50" spans="2:20" ht="60" customHeight="1" x14ac:dyDescent="0.35">
      <c r="B50" s="36" t="s">
        <v>706</v>
      </c>
      <c r="C50" s="75"/>
      <c r="D50" s="76"/>
      <c r="E50" s="76" t="s">
        <v>25</v>
      </c>
      <c r="F50" s="76" t="str">
        <f>IF(E50&lt;&gt;"", IFERROR(VLOOKUP(E50, Dashboard!$B42:$F47, 5, FALSE), ""), "")</f>
        <v/>
      </c>
      <c r="G50" s="77"/>
      <c r="H50" s="64"/>
      <c r="I50" s="64"/>
      <c r="J50" s="77"/>
      <c r="K50" s="77"/>
      <c r="L50" s="38"/>
      <c r="M50" s="38"/>
      <c r="N50" s="77"/>
      <c r="O50" s="77"/>
      <c r="P50" s="38"/>
      <c r="Q50" s="38" t="s">
        <v>25</v>
      </c>
      <c r="R50" s="77"/>
      <c r="S50" s="64"/>
      <c r="T50" s="77"/>
    </row>
    <row r="51" spans="2:20" ht="60" customHeight="1" x14ac:dyDescent="0.35">
      <c r="B51" s="36" t="s">
        <v>707</v>
      </c>
      <c r="C51" s="75"/>
      <c r="D51" s="76"/>
      <c r="E51" s="76" t="s">
        <v>25</v>
      </c>
      <c r="F51" s="76" t="str">
        <f>IF(E51&lt;&gt;"", IFERROR(VLOOKUP(E51, Dashboard!$B42:$F47, 5, FALSE), ""), "")</f>
        <v/>
      </c>
      <c r="G51" s="77"/>
      <c r="H51" s="64"/>
      <c r="I51" s="64"/>
      <c r="J51" s="77"/>
      <c r="K51" s="77"/>
      <c r="L51" s="38"/>
      <c r="M51" s="38"/>
      <c r="N51" s="77"/>
      <c r="O51" s="77"/>
      <c r="P51" s="38"/>
      <c r="Q51" s="38" t="s">
        <v>25</v>
      </c>
      <c r="R51" s="77"/>
      <c r="S51" s="64"/>
      <c r="T51" s="77"/>
    </row>
    <row r="52" spans="2:20" ht="60" customHeight="1" x14ac:dyDescent="0.35">
      <c r="B52" s="36" t="s">
        <v>708</v>
      </c>
      <c r="C52" s="75"/>
      <c r="D52" s="76"/>
      <c r="E52" s="76" t="s">
        <v>25</v>
      </c>
      <c r="F52" s="76" t="str">
        <f>IF(E52&lt;&gt;"", IFERROR(VLOOKUP(E52, Dashboard!$B42:$F47, 5, FALSE), ""), "")</f>
        <v/>
      </c>
      <c r="G52" s="77"/>
      <c r="H52" s="64"/>
      <c r="I52" s="64"/>
      <c r="J52" s="77"/>
      <c r="K52" s="77"/>
      <c r="L52" s="38"/>
      <c r="M52" s="38"/>
      <c r="N52" s="77"/>
      <c r="O52" s="77"/>
      <c r="P52" s="38"/>
      <c r="Q52" s="38" t="s">
        <v>25</v>
      </c>
      <c r="R52" s="77"/>
      <c r="S52" s="64"/>
      <c r="T52" s="77"/>
    </row>
    <row r="53" spans="2:20" ht="60" customHeight="1" x14ac:dyDescent="0.35">
      <c r="B53" s="36" t="s">
        <v>709</v>
      </c>
      <c r="C53" s="75"/>
      <c r="D53" s="76"/>
      <c r="E53" s="76" t="s">
        <v>25</v>
      </c>
      <c r="F53" s="76" t="str">
        <f>IF(E53&lt;&gt;"", IFERROR(VLOOKUP(E53, Dashboard!$B42:$F47, 5, FALSE), ""), "")</f>
        <v/>
      </c>
      <c r="G53" s="77"/>
      <c r="H53" s="64"/>
      <c r="I53" s="64"/>
      <c r="J53" s="77"/>
      <c r="K53" s="77"/>
      <c r="L53" s="38"/>
      <c r="M53" s="38"/>
      <c r="N53" s="77"/>
      <c r="O53" s="77"/>
      <c r="P53" s="38"/>
      <c r="Q53" s="38" t="s">
        <v>25</v>
      </c>
      <c r="R53" s="77"/>
      <c r="S53" s="64"/>
      <c r="T53" s="77"/>
    </row>
    <row r="54" spans="2:20" ht="60" customHeight="1" x14ac:dyDescent="0.35">
      <c r="B54" s="36" t="s">
        <v>710</v>
      </c>
      <c r="C54" s="75"/>
      <c r="D54" s="76"/>
      <c r="E54" s="76" t="s">
        <v>25</v>
      </c>
      <c r="F54" s="76" t="str">
        <f>IF(E54&lt;&gt;"", IFERROR(VLOOKUP(E54, Dashboard!$B42:$F47, 5, FALSE), ""), "")</f>
        <v/>
      </c>
      <c r="G54" s="77"/>
      <c r="H54" s="64"/>
      <c r="I54" s="64"/>
      <c r="J54" s="77"/>
      <c r="K54" s="77"/>
      <c r="L54" s="38"/>
      <c r="M54" s="38"/>
      <c r="N54" s="77"/>
      <c r="O54" s="77"/>
      <c r="P54" s="38"/>
      <c r="Q54" s="38" t="s">
        <v>25</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494</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Cisco Firewall Benchmark (Cisco ASA 9.x) - SHGIR</dc:title>
  <dc:subject>Generated on: 2026-06-08 22:44:34</dc:subject>
  <dc:creator>Anicet Fopa Tchoffo</dc:creator>
  <cp:keywords>Baseline;Hardening;CIS;Benchmark</cp:keywords>
  <dc:description>Baseline Developed By: Center for Internet Security (CIS)</dc:description>
  <cp:lastModifiedBy>Anicet Fopa Tchoffo</cp:lastModifiedBy>
  <dcterms:modified xsi:type="dcterms:W3CDTF">2026-06-08T21:44:41Z</dcterms:modified>
  <cp:category>CIS</cp:category>
  <cp:contentStatus>Draft</cp:contentStatus>
</cp:coreProperties>
</file>