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EE583F7AC43861FFE4101B62567C4315D46DF9DF" xr6:coauthVersionLast="47" xr6:coauthVersionMax="47" xr10:uidLastSave="{465DF9A6-A99B-4921-B186-F7876CF644A0}"/>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F121" i="3" s="1"/>
  <c r="P4" i="1"/>
  <c r="P3" i="1"/>
  <c r="P2" i="1"/>
  <c r="R196" i="3"/>
  <c r="R195" i="3"/>
  <c r="R194" i="3"/>
  <c r="R193" i="3"/>
  <c r="R192" i="3"/>
  <c r="R191" i="3"/>
  <c r="R190" i="3"/>
  <c r="R189" i="3"/>
  <c r="R188" i="3"/>
  <c r="R187" i="3"/>
  <c r="R186" i="3"/>
  <c r="R185" i="3"/>
  <c r="R184" i="3"/>
  <c r="R183" i="3"/>
  <c r="R182" i="3"/>
  <c r="R181" i="3"/>
  <c r="R180" i="3"/>
  <c r="R179" i="3"/>
  <c r="R178" i="3"/>
  <c r="R177" i="3"/>
  <c r="O121" i="3"/>
  <c r="N121" i="3"/>
  <c r="M121" i="3"/>
  <c r="L121" i="3"/>
  <c r="K121" i="3"/>
  <c r="E121" i="3"/>
  <c r="O120" i="3"/>
  <c r="N120" i="3"/>
  <c r="M120" i="3"/>
  <c r="L120" i="3"/>
  <c r="K120" i="3"/>
  <c r="F120" i="3"/>
  <c r="E120" i="3"/>
  <c r="G120" i="3" s="1"/>
  <c r="O119" i="3"/>
  <c r="N119" i="3"/>
  <c r="M119" i="3"/>
  <c r="L119" i="3"/>
  <c r="K119" i="3"/>
  <c r="F119" i="3"/>
  <c r="E119" i="3"/>
  <c r="G119" i="3" s="1"/>
  <c r="O118" i="3"/>
  <c r="N118" i="3"/>
  <c r="M118" i="3"/>
  <c r="L118" i="3"/>
  <c r="K118" i="3"/>
  <c r="F118" i="3"/>
  <c r="E118" i="3"/>
  <c r="G118" i="3" s="1"/>
  <c r="O117" i="3"/>
  <c r="N117" i="3"/>
  <c r="M117" i="3"/>
  <c r="L117" i="3"/>
  <c r="K117" i="3"/>
  <c r="F117" i="3"/>
  <c r="E117" i="3"/>
  <c r="G117" i="3" s="1"/>
  <c r="O116" i="3"/>
  <c r="N116" i="3"/>
  <c r="M116" i="3"/>
  <c r="L116" i="3"/>
  <c r="K116" i="3"/>
  <c r="F116" i="3"/>
  <c r="E116" i="3"/>
  <c r="G116" i="3" s="1"/>
  <c r="E102" i="3"/>
  <c r="D102" i="3"/>
  <c r="C102" i="3"/>
  <c r="F102" i="3" s="1"/>
  <c r="E101" i="3"/>
  <c r="D101" i="3"/>
  <c r="C101" i="3"/>
  <c r="F101" i="3" s="1"/>
  <c r="E100" i="3"/>
  <c r="D100" i="3"/>
  <c r="C100" i="3"/>
  <c r="F100" i="3" s="1"/>
  <c r="E99" i="3"/>
  <c r="D99" i="3"/>
  <c r="C99" i="3"/>
  <c r="F99" i="3" s="1"/>
  <c r="E82" i="3"/>
  <c r="D82" i="3"/>
  <c r="C82" i="3"/>
  <c r="F82" i="3" s="1"/>
  <c r="F81" i="3"/>
  <c r="E89" i="3" s="1"/>
  <c r="E81" i="3"/>
  <c r="D81" i="3"/>
  <c r="C81" i="3"/>
  <c r="E80" i="3"/>
  <c r="D80" i="3"/>
  <c r="C80" i="3"/>
  <c r="W132" i="3" s="1"/>
  <c r="E79" i="3"/>
  <c r="F79" i="3" s="1"/>
  <c r="D79" i="3"/>
  <c r="C79" i="3"/>
  <c r="U132" i="3" s="1"/>
  <c r="F78" i="3"/>
  <c r="T163" i="3" s="1"/>
  <c r="E78" i="3"/>
  <c r="D78" i="3"/>
  <c r="C78" i="3"/>
  <c r="S132" i="3" s="1"/>
  <c r="E65" i="3"/>
  <c r="D65" i="3"/>
  <c r="C65" i="3"/>
  <c r="F65" i="3" s="1"/>
  <c r="E47" i="3"/>
  <c r="D47" i="3"/>
  <c r="F47" i="3" s="1"/>
  <c r="C47" i="3"/>
  <c r="E46" i="3"/>
  <c r="D46" i="3"/>
  <c r="C46" i="3"/>
  <c r="F46" i="3" s="1"/>
  <c r="E45" i="3"/>
  <c r="D45" i="3"/>
  <c r="C45" i="3"/>
  <c r="F45" i="3" s="1"/>
  <c r="E44" i="3"/>
  <c r="D44" i="3"/>
  <c r="C44" i="3"/>
  <c r="F44" i="3" s="1"/>
  <c r="E43" i="3"/>
  <c r="D43" i="3"/>
  <c r="C43" i="3"/>
  <c r="F43" i="3" s="1"/>
  <c r="E42" i="3"/>
  <c r="D42" i="3"/>
  <c r="C42" i="3"/>
  <c r="F42" i="3" s="1"/>
  <c r="E29" i="3"/>
  <c r="D29" i="3"/>
  <c r="C29" i="3"/>
  <c r="F29" i="3" s="1"/>
  <c r="E16" i="3"/>
  <c r="F16" i="3" s="1"/>
  <c r="D16" i="3"/>
  <c r="C16" i="3"/>
  <c r="Q132" i="3" s="1"/>
  <c r="C9" i="3"/>
  <c r="D9" i="3" s="1"/>
  <c r="C8" i="3"/>
  <c r="C7" i="3" s="1"/>
  <c r="D7" i="3" s="1"/>
  <c r="E69" i="3" l="1"/>
  <c r="D69" i="3"/>
  <c r="C69" i="3"/>
  <c r="E90" i="3"/>
  <c r="D90" i="3"/>
  <c r="C90" i="3"/>
  <c r="C51" i="3"/>
  <c r="E51" i="3"/>
  <c r="D51" i="3"/>
  <c r="C55" i="3"/>
  <c r="E55" i="3"/>
  <c r="D55" i="3"/>
  <c r="C33" i="3"/>
  <c r="E33" i="3"/>
  <c r="D33" i="3"/>
  <c r="R164" i="3"/>
  <c r="R159" i="3"/>
  <c r="R154" i="3"/>
  <c r="R149" i="3"/>
  <c r="R144" i="3"/>
  <c r="R139" i="3"/>
  <c r="R134" i="3"/>
  <c r="R163" i="3"/>
  <c r="R158" i="3"/>
  <c r="R153" i="3"/>
  <c r="R148" i="3"/>
  <c r="R143" i="3"/>
  <c r="R138" i="3"/>
  <c r="E20" i="3"/>
  <c r="R162" i="3"/>
  <c r="R157" i="3"/>
  <c r="R152" i="3"/>
  <c r="R147" i="3"/>
  <c r="R142" i="3"/>
  <c r="R137" i="3"/>
  <c r="R161" i="3"/>
  <c r="R156" i="3"/>
  <c r="R151" i="3"/>
  <c r="R146" i="3"/>
  <c r="R141" i="3"/>
  <c r="R136" i="3"/>
  <c r="D20" i="3"/>
  <c r="C20" i="3"/>
  <c r="R160" i="3"/>
  <c r="R155" i="3"/>
  <c r="R150" i="3"/>
  <c r="R145" i="3"/>
  <c r="R140" i="3"/>
  <c r="R135" i="3"/>
  <c r="E106" i="3"/>
  <c r="D106" i="3"/>
  <c r="C106" i="3"/>
  <c r="D107" i="3"/>
  <c r="C107" i="3"/>
  <c r="E107" i="3"/>
  <c r="E56" i="3"/>
  <c r="D56" i="3"/>
  <c r="C56" i="3"/>
  <c r="G121" i="3"/>
  <c r="E52" i="3"/>
  <c r="D52" i="3"/>
  <c r="C52" i="3"/>
  <c r="E108" i="3"/>
  <c r="D108" i="3"/>
  <c r="C108" i="3"/>
  <c r="E54" i="3"/>
  <c r="D54" i="3"/>
  <c r="C54" i="3"/>
  <c r="E53" i="3"/>
  <c r="D53" i="3"/>
  <c r="C53" i="3"/>
  <c r="V163" i="3"/>
  <c r="V158" i="3"/>
  <c r="V153" i="3"/>
  <c r="V148" i="3"/>
  <c r="V143" i="3"/>
  <c r="V138" i="3"/>
  <c r="V162" i="3"/>
  <c r="V157" i="3"/>
  <c r="V152" i="3"/>
  <c r="V147" i="3"/>
  <c r="V142" i="3"/>
  <c r="V137" i="3"/>
  <c r="C87" i="3"/>
  <c r="V161" i="3"/>
  <c r="V156" i="3"/>
  <c r="V151" i="3"/>
  <c r="V146" i="3"/>
  <c r="V141" i="3"/>
  <c r="V136" i="3"/>
  <c r="E87" i="3"/>
  <c r="D87" i="3"/>
  <c r="V160" i="3"/>
  <c r="V155" i="3"/>
  <c r="V150" i="3"/>
  <c r="V145" i="3"/>
  <c r="V140" i="3"/>
  <c r="V135" i="3"/>
  <c r="V164" i="3"/>
  <c r="V159" i="3"/>
  <c r="V154" i="3"/>
  <c r="V149" i="3"/>
  <c r="V144" i="3"/>
  <c r="V139" i="3"/>
  <c r="V134" i="3"/>
  <c r="E109" i="3"/>
  <c r="D109" i="3"/>
  <c r="C109" i="3"/>
  <c r="T134" i="3"/>
  <c r="T139" i="3"/>
  <c r="T144" i="3"/>
  <c r="T149" i="3"/>
  <c r="T154" i="3"/>
  <c r="T159" i="3"/>
  <c r="T164" i="3"/>
  <c r="C86" i="3"/>
  <c r="T135" i="3"/>
  <c r="T140" i="3"/>
  <c r="T145" i="3"/>
  <c r="T150" i="3"/>
  <c r="T155" i="3"/>
  <c r="T160" i="3"/>
  <c r="D8" i="3"/>
  <c r="D86" i="3"/>
  <c r="E86" i="3"/>
  <c r="T136" i="3"/>
  <c r="T141" i="3"/>
  <c r="T146" i="3"/>
  <c r="T151" i="3"/>
  <c r="T156" i="3"/>
  <c r="T161" i="3"/>
  <c r="T137" i="3"/>
  <c r="T142" i="3"/>
  <c r="T147" i="3"/>
  <c r="T152" i="3"/>
  <c r="T157" i="3"/>
  <c r="T162" i="3"/>
  <c r="C89" i="3"/>
  <c r="D89" i="3"/>
  <c r="F80" i="3"/>
  <c r="T138" i="3"/>
  <c r="T143" i="3"/>
  <c r="T148" i="3"/>
  <c r="T153" i="3"/>
  <c r="T158" i="3"/>
  <c r="X163" i="3" l="1"/>
  <c r="X158" i="3"/>
  <c r="X153" i="3"/>
  <c r="X148" i="3"/>
  <c r="X143" i="3"/>
  <c r="X138" i="3"/>
  <c r="D88" i="3"/>
  <c r="X162" i="3"/>
  <c r="X157" i="3"/>
  <c r="X152" i="3"/>
  <c r="X147" i="3"/>
  <c r="X142" i="3"/>
  <c r="X137" i="3"/>
  <c r="E88" i="3"/>
  <c r="X161" i="3"/>
  <c r="X156" i="3"/>
  <c r="X151" i="3"/>
  <c r="X146" i="3"/>
  <c r="X141" i="3"/>
  <c r="X136" i="3"/>
  <c r="C88" i="3"/>
  <c r="X160" i="3"/>
  <c r="X155" i="3"/>
  <c r="X150" i="3"/>
  <c r="X145" i="3"/>
  <c r="X140" i="3"/>
  <c r="X135" i="3"/>
  <c r="X164" i="3"/>
  <c r="X159" i="3"/>
  <c r="X154" i="3"/>
  <c r="X149" i="3"/>
  <c r="X144" i="3"/>
  <c r="X139" i="3"/>
  <c r="X13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controlling Network access to EFS Services</t>
        </r>
      </text>
    </comment>
    <comment ref="K19" authorId="0" shapeId="0" xr:uid="{00000000-0006-0000-0400-00000E000000}">
      <text>
        <r>
          <rPr>
            <sz val="11"/>
            <rFont val="Calibri"/>
          </rPr>
          <t>Ensure Secure Ports</t>
        </r>
      </text>
    </comment>
    <comment ref="L19" authorId="0" shapeId="0" xr:uid="{00000000-0006-0000-0400-000002000000}">
      <text>
        <r>
          <rPr>
            <sz val="11"/>
            <rFont val="Calibri"/>
          </rPr>
          <t>Ensure File-Level Access Control with Mount Targets</t>
        </r>
      </text>
    </comment>
    <comment ref="M19" authorId="0" shapeId="0" xr:uid="{00000000-0006-0000-0400-000003000000}">
      <text>
        <r>
          <rPr>
            <sz val="11"/>
            <rFont val="Calibri"/>
          </rPr>
          <t>Ensure managing mount target security groups</t>
        </r>
      </text>
    </comment>
    <comment ref="N19" authorId="0" shapeId="0" xr:uid="{00000000-0006-0000-0400-000004000000}">
      <text>
        <r>
          <rPr>
            <sz val="11"/>
            <rFont val="Calibri"/>
          </rPr>
          <t>Ensure managing AWS EFS access points</t>
        </r>
      </text>
    </comment>
    <comment ref="O19" authorId="0" shapeId="0" xr:uid="{00000000-0006-0000-0400-000005000000}">
      <text>
        <r>
          <rPr>
            <sz val="11"/>
            <rFont val="Calibri"/>
          </rPr>
          <t>Ensure accessing Points and IAM Policies</t>
        </r>
      </text>
    </comment>
    <comment ref="P19" authorId="0" shapeId="0" xr:uid="{00000000-0006-0000-0400-000006000000}">
      <text>
        <r>
          <rPr>
            <sz val="11"/>
            <rFont val="Calibri"/>
          </rPr>
          <t>Ensure configuring IAM for AWS Elastic Disaster Recovery</t>
        </r>
      </text>
    </comment>
    <comment ref="Q19" authorId="0" shapeId="0" xr:uid="{00000000-0006-0000-0400-000007000000}">
      <text>
        <r>
          <rPr>
            <sz val="11"/>
            <rFont val="Calibri"/>
          </rPr>
          <t>FSX (AWS Elastic File Cache)</t>
        </r>
      </text>
    </comment>
    <comment ref="R19" authorId="0" shapeId="0" xr:uid="{00000000-0006-0000-0400-000008000000}">
      <text>
        <r>
          <rPr>
            <sz val="11"/>
            <rFont val="Calibri"/>
          </rPr>
          <t>Amazon Elastic File Cache</t>
        </r>
      </text>
    </comment>
    <comment ref="S19" authorId="0" shapeId="0" xr:uid="{00000000-0006-0000-0400-000009000000}">
      <text>
        <r>
          <rPr>
            <sz val="11"/>
            <rFont val="Calibri"/>
          </rPr>
          <t>Ensure the creation of an FSX Bucket</t>
        </r>
      </text>
    </comment>
    <comment ref="T19" authorId="0" shapeId="0" xr:uid="{00000000-0006-0000-0400-00000A000000}">
      <text>
        <r>
          <rPr>
            <sz val="11"/>
            <rFont val="Calibri"/>
          </rPr>
          <t>Ensure installation and configuration of Lustre Client</t>
        </r>
      </text>
    </comment>
    <comment ref="U19" authorId="0" shapeId="0" xr:uid="{00000000-0006-0000-0400-00000B000000}">
      <text>
        <r>
          <rPr>
            <sz val="11"/>
            <rFont val="Calibri"/>
          </rPr>
          <t>Amazon Simple Storage Service</t>
        </r>
      </text>
    </comment>
    <comment ref="V19" authorId="0" shapeId="0" xr:uid="{00000000-0006-0000-0400-00000C000000}">
      <text>
        <r>
          <rPr>
            <sz val="11"/>
            <rFont val="Calibri"/>
          </rPr>
          <t>Ensure direct data addition to S3</t>
        </r>
      </text>
    </comment>
    <comment ref="W19" authorId="0" shapeId="0" xr:uid="{00000000-0006-0000-0400-00000D000000}">
      <text>
        <r>
          <rPr>
            <sz val="11"/>
            <rFont val="Calibri"/>
          </rPr>
          <t>Ensure Storage Classes are Configured</t>
        </r>
      </text>
    </comment>
    <comment ref="J24" authorId="0" shapeId="0" xr:uid="{00000000-0006-0000-0400-00000F000000}">
      <text>
        <r>
          <rPr>
            <sz val="11"/>
            <rFont val="Calibri"/>
          </rPr>
          <t>Ensure cleaning up FSx Resources</t>
        </r>
      </text>
    </comment>
    <comment ref="J27" authorId="0" shapeId="0" xr:uid="{00000000-0006-0000-0400-000010000000}">
      <text>
        <r>
          <rPr>
            <sz val="11"/>
            <rFont val="Calibri"/>
          </rPr>
          <t>Ensure creating EC2 instance with EBS</t>
        </r>
      </text>
    </comment>
    <comment ref="K27" authorId="0" shapeId="0" xr:uid="{00000000-0006-0000-0400-000011000000}">
      <text>
        <r>
          <rPr>
            <sz val="11"/>
            <rFont val="Calibri"/>
          </rPr>
          <t>Ensure Implementation of EFS</t>
        </r>
      </text>
    </comment>
    <comment ref="L27" authorId="0" shapeId="0" xr:uid="{00000000-0006-0000-0400-000012000000}">
      <text>
        <r>
          <rPr>
            <sz val="11"/>
            <rFont val="Calibri"/>
          </rPr>
          <t>Ensure EFS and VPC Integration</t>
        </r>
      </text>
    </comment>
    <comment ref="J32" authorId="0" shapeId="0" xr:uid="{00000000-0006-0000-0400-000013000000}">
      <text>
        <r>
          <rPr>
            <sz val="11"/>
            <rFont val="Calibri"/>
          </rPr>
          <t>EFS</t>
        </r>
      </text>
    </comment>
    <comment ref="J33" authorId="0" shapeId="0" xr:uid="{00000000-0006-0000-0400-000014000000}">
      <text>
        <r>
          <rPr>
            <sz val="11"/>
            <rFont val="Calibri"/>
          </rPr>
          <t>Ensure the proper configuration of EBS storage</t>
        </r>
      </text>
    </comment>
    <comment ref="K33" authorId="0" shapeId="0" xr:uid="{00000000-0006-0000-0400-000015000000}">
      <text>
        <r>
          <rPr>
            <sz val="11"/>
            <rFont val="Calibri"/>
          </rPr>
          <t>Ensure the creation of a new volume</t>
        </r>
      </text>
    </comment>
    <comment ref="L33" authorId="0" shapeId="0" xr:uid="{00000000-0006-0000-0400-000016000000}">
      <text>
        <r>
          <rPr>
            <sz val="11"/>
            <rFont val="Calibri"/>
          </rPr>
          <t>Ensure proper configuration of the Launch Settings</t>
        </r>
      </text>
    </comment>
    <comment ref="J48" authorId="0" shapeId="0" xr:uid="{00000000-0006-0000-0400-000017000000}">
      <text>
        <r>
          <rPr>
            <sz val="11"/>
            <rFont val="Calibri"/>
          </rPr>
          <t>Ensure EC2 Kernel compatibility with Lustre</t>
        </r>
      </text>
    </comment>
    <comment ref="J52" authorId="0" shapeId="0" xr:uid="{00000000-0006-0000-0400-000018000000}">
      <text>
        <r>
          <rPr>
            <sz val="11"/>
            <rFont val="Calibri"/>
          </rPr>
          <t>Ensure creating IAM User</t>
        </r>
      </text>
    </comment>
    <comment ref="J53" authorId="0" shapeId="0" xr:uid="{00000000-0006-0000-0400-000019000000}">
      <text>
        <r>
          <rPr>
            <sz val="11"/>
            <rFont val="Calibri"/>
          </rPr>
          <t>Ensure creating IAM User</t>
        </r>
      </text>
    </comment>
    <comment ref="J58" authorId="0" shapeId="0" xr:uid="{00000000-0006-0000-0400-00001A000000}">
      <text>
        <r>
          <rPr>
            <sz val="11"/>
            <rFont val="Calibri"/>
          </rPr>
          <t>Ensure Resource Access via Tag-based Policies</t>
        </r>
      </text>
    </comment>
    <comment ref="K58" authorId="0" shapeId="0" xr:uid="{00000000-0006-0000-0400-00001B000000}">
      <text>
        <r>
          <rPr>
            <sz val="11"/>
            <rFont val="Calibri"/>
          </rPr>
          <t>Ensure Secure Password Policy Implementation</t>
        </r>
      </text>
    </comment>
    <comment ref="L58" authorId="0" shapeId="0" xr:uid="{00000000-0006-0000-0400-00001C000000}">
      <text>
        <r>
          <rPr>
            <sz val="11"/>
            <rFont val="Calibri"/>
          </rPr>
          <t>Ensure using Security Groups for VPC</t>
        </r>
      </text>
    </comment>
    <comment ref="M58" authorId="0" shapeId="0" xr:uid="{00000000-0006-0000-0400-00001D000000}">
      <text>
        <r>
          <rPr>
            <sz val="11"/>
            <rFont val="Calibri"/>
          </rPr>
          <t>Ensure proper IAM configuration for AWS Elastic Disaster Recovery</t>
        </r>
      </text>
    </comment>
    <comment ref="N58" authorId="0" shapeId="0" xr:uid="{00000000-0006-0000-0400-00001E000000}">
      <text>
        <r>
          <rPr>
            <sz val="11"/>
            <rFont val="Calibri"/>
          </rPr>
          <t>Ensure installation of the AWS Replication Agent</t>
        </r>
      </text>
    </comment>
    <comment ref="J59" authorId="0" shapeId="0" xr:uid="{00000000-0006-0000-0400-00001F000000}">
      <text>
        <r>
          <rPr>
            <sz val="11"/>
            <rFont val="Calibri"/>
          </rPr>
          <t>Ensure Proper IAM Configuration for EC2 Instances</t>
        </r>
      </text>
    </comment>
    <comment ref="K59" authorId="0" shapeId="0" xr:uid="{00000000-0006-0000-0400-000020000000}">
      <text>
        <r>
          <rPr>
            <sz val="11"/>
            <rFont val="Calibri"/>
          </rPr>
          <t>Ensure the Creation of IAM Groups</t>
        </r>
      </text>
    </comment>
    <comment ref="L59" authorId="0" shapeId="0" xr:uid="{00000000-0006-0000-0400-000021000000}">
      <text>
        <r>
          <rPr>
            <sz val="11"/>
            <rFont val="Calibri"/>
          </rPr>
          <t>Ensure Granular Policy Creation</t>
        </r>
      </text>
    </comment>
    <comment ref="M59" authorId="0" shapeId="0" xr:uid="{00000000-0006-0000-0400-000022000000}">
      <text>
        <r>
          <rPr>
            <sz val="11"/>
            <rFont val="Calibri"/>
          </rPr>
          <t>Ensure Secure Password Policy Implementation</t>
        </r>
      </text>
    </comment>
    <comment ref="N59" authorId="0" shapeId="0" xr:uid="{00000000-0006-0000-0400-000023000000}">
      <text>
        <r>
          <rPr>
            <sz val="11"/>
            <rFont val="Calibri"/>
          </rPr>
          <t>Ensure File-Level Access Control with Mount Targets</t>
        </r>
      </text>
    </comment>
    <comment ref="O59" authorId="0" shapeId="0" xr:uid="{00000000-0006-0000-0400-000024000000}">
      <text>
        <r>
          <rPr>
            <sz val="11"/>
            <rFont val="Calibri"/>
          </rPr>
          <t>Ensure managing AWS EFS access points</t>
        </r>
      </text>
    </comment>
    <comment ref="P59" authorId="0" shapeId="0" xr:uid="{00000000-0006-0000-0400-000025000000}">
      <text>
        <r>
          <rPr>
            <sz val="11"/>
            <rFont val="Calibri"/>
          </rPr>
          <t>Ensure accessing Points and IAM Policies</t>
        </r>
      </text>
    </comment>
    <comment ref="Q59" authorId="0" shapeId="0" xr:uid="{00000000-0006-0000-0400-000026000000}">
      <text>
        <r>
          <rPr>
            <sz val="11"/>
            <rFont val="Calibri"/>
          </rPr>
          <t>Ensure configuring IAM for AWS Elastic Disaster Recovery</t>
        </r>
      </text>
    </comment>
    <comment ref="R59" authorId="0" shapeId="0" xr:uid="{00000000-0006-0000-0400-000027000000}">
      <text>
        <r>
          <rPr>
            <sz val="11"/>
            <rFont val="Calibri"/>
          </rPr>
          <t>Ensure proper IAM configuration for AWS Elastic Disaster Recovery</t>
        </r>
      </text>
    </comment>
    <comment ref="S59" authorId="0" shapeId="0" xr:uid="{00000000-0006-0000-0400-000028000000}">
      <text>
        <r>
          <rPr>
            <sz val="11"/>
            <rFont val="Calibri"/>
          </rPr>
          <t>Ensure installation of the AWS Replication Agent</t>
        </r>
      </text>
    </comment>
    <comment ref="J63" authorId="0" shapeId="0" xr:uid="{00000000-0006-0000-0400-000029000000}">
      <text>
        <r>
          <rPr>
            <sz val="11"/>
            <rFont val="Calibri"/>
          </rPr>
          <t>EFS</t>
        </r>
      </text>
    </comment>
    <comment ref="J70" authorId="0" shapeId="0" xr:uid="{00000000-0006-0000-0400-00002A000000}">
      <text>
        <r>
          <rPr>
            <sz val="11"/>
            <rFont val="Calibri"/>
          </rPr>
          <t>Ensure Monitoring EC2 and EBS with CloudWatch</t>
        </r>
      </text>
    </comment>
    <comment ref="J71" authorId="0" shapeId="0" xr:uid="{00000000-0006-0000-0400-00002B000000}">
      <text>
        <r>
          <rPr>
            <sz val="11"/>
            <rFont val="Calibri"/>
          </rPr>
          <t>Ensure Implementation of EFS</t>
        </r>
      </text>
    </comment>
    <comment ref="K71" authorId="0" shapeId="0" xr:uid="{00000000-0006-0000-0400-00002C000000}">
      <text>
        <r>
          <rPr>
            <sz val="11"/>
            <rFont val="Calibri"/>
          </rPr>
          <t>FSX (AWS Elastic File Cache)</t>
        </r>
      </text>
    </comment>
    <comment ref="L71" authorId="0" shapeId="0" xr:uid="{00000000-0006-0000-0400-00002D000000}">
      <text>
        <r>
          <rPr>
            <sz val="11"/>
            <rFont val="Calibri"/>
          </rPr>
          <t>Amazon Elastic File Cache</t>
        </r>
      </text>
    </comment>
    <comment ref="M71" authorId="0" shapeId="0" xr:uid="{00000000-0006-0000-0400-00002E000000}">
      <text>
        <r>
          <rPr>
            <sz val="11"/>
            <rFont val="Calibri"/>
          </rPr>
          <t>Ensure the creation of an FSX Bucket</t>
        </r>
      </text>
    </comment>
    <comment ref="N71" authorId="0" shapeId="0" xr:uid="{00000000-0006-0000-0400-00002F000000}">
      <text>
        <r>
          <rPr>
            <sz val="11"/>
            <rFont val="Calibri"/>
          </rPr>
          <t>Ensure cleaning up FSx Resources</t>
        </r>
      </text>
    </comment>
    <comment ref="O71" authorId="0" shapeId="0" xr:uid="{00000000-0006-0000-0400-000030000000}">
      <text>
        <r>
          <rPr>
            <sz val="11"/>
            <rFont val="Calibri"/>
          </rPr>
          <t>Amazon Simple Storage Service</t>
        </r>
      </text>
    </comment>
    <comment ref="P71" authorId="0" shapeId="0" xr:uid="{00000000-0006-0000-0400-000031000000}">
      <text>
        <r>
          <rPr>
            <sz val="11"/>
            <rFont val="Calibri"/>
          </rPr>
          <t>Ensure direct data addition to S3</t>
        </r>
      </text>
    </comment>
    <comment ref="Q71" authorId="0" shapeId="0" xr:uid="{00000000-0006-0000-0400-000032000000}">
      <text>
        <r>
          <rPr>
            <sz val="11"/>
            <rFont val="Calibri"/>
          </rPr>
          <t>Ensure Storage Classes are Configured</t>
        </r>
      </text>
    </comment>
    <comment ref="J98" authorId="0" shapeId="0" xr:uid="{00000000-0006-0000-0400-000033000000}">
      <text>
        <r>
          <rPr>
            <sz val="11"/>
            <rFont val="Calibri"/>
          </rPr>
          <t>Ensure creating snapshots of EBS volumes</t>
        </r>
      </text>
    </comment>
    <comment ref="K98" authorId="0" shapeId="0" xr:uid="{00000000-0006-0000-0400-000034000000}">
      <text>
        <r>
          <rPr>
            <sz val="11"/>
            <rFont val="Calibri"/>
          </rPr>
          <t>Ensure Continuous Disaster Recovery Operations</t>
        </r>
      </text>
    </comment>
    <comment ref="L98" authorId="0" shapeId="0" xr:uid="{00000000-0006-0000-0400-000035000000}">
      <text>
        <r>
          <rPr>
            <sz val="11"/>
            <rFont val="Calibri"/>
          </rPr>
          <t>Ensure execution of a failback</t>
        </r>
      </text>
    </comment>
    <comment ref="J99" authorId="0" shapeId="0" xr:uid="{00000000-0006-0000-0400-000036000000}">
      <text>
        <r>
          <rPr>
            <sz val="11"/>
            <rFont val="Calibri"/>
          </rPr>
          <t>Ensure Elastic Disaster Recovery is Configured</t>
        </r>
      </text>
    </comment>
    <comment ref="K99" authorId="0" shapeId="0" xr:uid="{00000000-0006-0000-0400-000037000000}">
      <text>
        <r>
          <rPr>
            <sz val="11"/>
            <rFont val="Calibri"/>
          </rPr>
          <t>Ensure configuration of replication settings</t>
        </r>
      </text>
    </comment>
    <comment ref="J101" authorId="0" shapeId="0" xr:uid="{00000000-0006-0000-0400-000038000000}">
      <text>
        <r>
          <rPr>
            <sz val="11"/>
            <rFont val="Calibri"/>
          </rPr>
          <t>Ensure AWS Disaster Recovery Configuration</t>
        </r>
      </text>
    </comment>
    <comment ref="K101" authorId="0" shapeId="0" xr:uid="{00000000-0006-0000-0400-000039000000}">
      <text>
        <r>
          <rPr>
            <sz val="11"/>
            <rFont val="Calibri"/>
          </rPr>
          <t>Ensure configuration of replication settings</t>
        </r>
      </text>
    </comment>
    <comment ref="L101" authorId="0" shapeId="0" xr:uid="{00000000-0006-0000-0400-00003A000000}">
      <text>
        <r>
          <rPr>
            <sz val="11"/>
            <rFont val="Calibri"/>
          </rPr>
          <t>Ensure execution of a Disaster Recovery Failover</t>
        </r>
      </text>
    </comment>
    <comment ref="J102" authorId="0" shapeId="0" xr:uid="{00000000-0006-0000-0400-00003B000000}">
      <text>
        <r>
          <rPr>
            <sz val="11"/>
            <rFont val="Calibri"/>
          </rPr>
          <t>Ensure execution of a recovery drill</t>
        </r>
      </text>
    </comment>
    <comment ref="K102" authorId="0" shapeId="0" xr:uid="{00000000-0006-0000-0400-00003C000000}">
      <text>
        <r>
          <rPr>
            <sz val="11"/>
            <rFont val="Calibri"/>
          </rPr>
          <t>Ensure Continuous Disaster Recovery Operations</t>
        </r>
      </text>
    </comment>
    <comment ref="L102" authorId="0" shapeId="0" xr:uid="{00000000-0006-0000-0400-00003D000000}">
      <text>
        <r>
          <rPr>
            <sz val="11"/>
            <rFont val="Calibri"/>
          </rPr>
          <t>Ensure execution of a Disaster Recovery Failover</t>
        </r>
      </text>
    </comment>
    <comment ref="M102" authorId="0" shapeId="0" xr:uid="{00000000-0006-0000-0400-00003E000000}">
      <text>
        <r>
          <rPr>
            <sz val="11"/>
            <rFont val="Calibri"/>
          </rPr>
          <t>Ensure execution of a failback</t>
        </r>
      </text>
    </comment>
    <comment ref="J106" authorId="0" shapeId="0" xr:uid="{00000000-0006-0000-0400-00003F000000}">
      <text>
        <r>
          <rPr>
            <sz val="11"/>
            <rFont val="Calibri"/>
          </rPr>
          <t>Ensure configuring Security Groups</t>
        </r>
      </text>
    </comment>
    <comment ref="J114" authorId="0" shapeId="0" xr:uid="{00000000-0006-0000-0400-000040000000}">
      <text>
        <r>
          <rPr>
            <sz val="11"/>
            <rFont val="Calibri"/>
          </rPr>
          <t>Ensure functionality of Endpoint Detection and Response (EDR)</t>
        </r>
      </text>
    </comment>
    <comment ref="J115" authorId="0" shapeId="0" xr:uid="{00000000-0006-0000-0400-000041000000}">
      <text>
        <r>
          <rPr>
            <sz val="11"/>
            <rFont val="Calibri"/>
          </rPr>
          <t>Ensure AWS Disaster Recovery Configuration</t>
        </r>
      </text>
    </comment>
    <comment ref="K115" authorId="0" shapeId="0" xr:uid="{00000000-0006-0000-0400-000042000000}">
      <text>
        <r>
          <rPr>
            <sz val="11"/>
            <rFont val="Calibri"/>
          </rPr>
          <t>Ensure functionality of Endpoint Detection and Response (EDR)</t>
        </r>
      </text>
    </comment>
    <comment ref="J117" authorId="0" shapeId="0" xr:uid="{00000000-0006-0000-0400-000043000000}">
      <text>
        <r>
          <rPr>
            <sz val="11"/>
            <rFont val="Calibri"/>
          </rPr>
          <t>Ensure controlling Network access to EFS Services</t>
        </r>
      </text>
    </comment>
    <comment ref="K117" authorId="0" shapeId="0" xr:uid="{00000000-0006-0000-0400-000044000000}">
      <text>
        <r>
          <rPr>
            <sz val="11"/>
            <rFont val="Calibri"/>
          </rPr>
          <t>Ensure using VPC endpoints - EFS</t>
        </r>
      </text>
    </comment>
    <comment ref="J121" authorId="0" shapeId="0" xr:uid="{00000000-0006-0000-0400-000045000000}">
      <text>
        <r>
          <rPr>
            <sz val="11"/>
            <rFont val="Calibri"/>
          </rPr>
          <t>Ensure using Security Groups for VPC</t>
        </r>
      </text>
    </comment>
    <comment ref="K121" authorId="0" shapeId="0" xr:uid="{00000000-0006-0000-0400-000046000000}">
      <text>
        <r>
          <rPr>
            <sz val="11"/>
            <rFont val="Calibri"/>
          </rPr>
          <t>Ensure Secure Ports</t>
        </r>
      </text>
    </comment>
    <comment ref="L121" authorId="0" shapeId="0" xr:uid="{00000000-0006-0000-0400-000047000000}">
      <text>
        <r>
          <rPr>
            <sz val="11"/>
            <rFont val="Calibri"/>
          </rPr>
          <t>Ensure managing mount target security groups</t>
        </r>
      </text>
    </comment>
    <comment ref="J123" authorId="0" shapeId="0" xr:uid="{00000000-0006-0000-0400-000048000000}">
      <text>
        <r>
          <rPr>
            <sz val="11"/>
            <rFont val="Calibri"/>
          </rPr>
          <t>Ensure EC2 Kernel compatibility with Lustre</t>
        </r>
      </text>
    </comment>
    <comment ref="J126" authorId="0" shapeId="0" xr:uid="{00000000-0006-0000-0400-000049000000}">
      <text>
        <r>
          <rPr>
            <sz val="11"/>
            <rFont val="Calibri"/>
          </rPr>
          <t>Ensure installation and configuration of Lustre Client</t>
        </r>
      </text>
    </comment>
    <comment ref="J129" authorId="0" shapeId="0" xr:uid="{00000000-0006-0000-0400-00004A000000}">
      <text>
        <r>
          <rPr>
            <sz val="11"/>
            <rFont val="Calibri"/>
          </rPr>
          <t>Ensure using VPC endpoints - EFS</t>
        </r>
      </text>
    </comment>
    <comment ref="J149" authorId="0" shapeId="0" xr:uid="{00000000-0006-0000-0400-00004B000000}">
      <text>
        <r>
          <rPr>
            <sz val="11"/>
            <rFont val="Calibri"/>
          </rPr>
          <t>Ensure EFS and VPC Integration</t>
        </r>
      </text>
    </comment>
    <comment ref="K149" authorId="0" shapeId="0" xr:uid="{00000000-0006-0000-0400-00004C000000}">
      <text>
        <r>
          <rPr>
            <sz val="11"/>
            <rFont val="Calibri"/>
          </rPr>
          <t>Ensure proper configuration of the Launch Settings</t>
        </r>
      </text>
    </comment>
    <comment ref="J164" authorId="0" shapeId="0" xr:uid="{00000000-0006-0000-0400-00004D000000}">
      <text>
        <r>
          <rPr>
            <sz val="11"/>
            <rFont val="Calibri"/>
          </rPr>
          <t>Ensure execution of a recovery drill</t>
        </r>
      </text>
    </comment>
  </commentList>
</comments>
</file>

<file path=xl/sharedStrings.xml><?xml version="1.0" encoding="utf-8"?>
<sst xmlns="http://schemas.openxmlformats.org/spreadsheetml/2006/main" count="2583" uniqueCount="1169">
  <si>
    <t>Section</t>
  </si>
  <si>
    <t>Id</t>
  </si>
  <si>
    <t>Title</t>
  </si>
  <si>
    <t>Assessment</t>
  </si>
  <si>
    <t>Profile</t>
  </si>
  <si>
    <t>MoSCoW</t>
  </si>
  <si>
    <t>OpsImpact</t>
  </si>
  <si>
    <t>Phase</t>
  </si>
  <si>
    <t>ImplStatus</t>
  </si>
  <si>
    <t>Notes</t>
  </si>
  <si>
    <t>Remediation</t>
  </si>
  <si>
    <t>Description</t>
  </si>
  <si>
    <t>Impact</t>
  </si>
  <si>
    <t>Audit</t>
  </si>
  <si>
    <t>Default</t>
  </si>
  <si>
    <t>Status</t>
  </si>
  <si>
    <t>LogID</t>
  </si>
  <si>
    <t>Introduction</t>
  </si>
  <si>
    <t>1.1</t>
  </si>
  <si>
    <r>
      <rPr>
        <sz val="11"/>
        <rFont val="Calibri"/>
      </rPr>
      <t>AWS Storage Backups</t>
    </r>
  </si>
  <si>
    <t>Manual</t>
  </si>
  <si>
    <t>Level 2</t>
  </si>
  <si>
    <t>Unassigned</t>
  </si>
  <si>
    <t>Unassessed</t>
  </si>
  <si>
    <t>Pending</t>
  </si>
  <si>
    <t/>
  </si>
  <si>
    <r>
      <rPr>
        <sz val="11"/>
        <color rgb="FF000000"/>
        <rFont val="Calibri"/>
      </rPr>
      <t>AWS Storage Backups is a managed AWS Service that establishes high resiliency to your cloudresources. AWS Storage Backups are like making extra copies of your important stuff on Amazon'scomputers. It is an excellent strategy to ensure that the data and resources you use remain availablein the event of unrecoverable damage or loss to your resources.</t>
    </r>
  </si>
  <si>
    <t>1.2</t>
  </si>
  <si>
    <r>
      <rPr>
        <sz val="11"/>
        <rFont val="Calibri"/>
      </rPr>
      <t>Ensure securing AWS Backups</t>
    </r>
  </si>
  <si>
    <r>
      <rPr>
        <sz val="11"/>
        <color rgb="FF000000"/>
        <rFont val="Calibri"/>
      </rPr>
      <t>As an AWS administrator, it's important to know what you're responsible for. You're responsible forkeeping things safe in the cloud, which means taking care of the resources and data on AWS. Here'swhat you need to secure, according to AWS documentation:</t>
    </r>
    <r>
      <rPr>
        <sz val="11"/>
        <color rgb="FF000000"/>
        <rFont val="Calibri"/>
      </rPr>
      <t xml:space="preserve">
</t>
    </r>
    <r>
      <rPr>
        <sz val="11"/>
        <color rgb="FF000000"/>
        <rFont val="Calibri"/>
      </rPr>
      <t>- Responsible for alert communication with AWS.</t>
    </r>
    <r>
      <rPr>
        <sz val="11"/>
        <color rgb="FF000000"/>
        <rFont val="Calibri"/>
      </rPr>
      <t xml:space="preserve">
</t>
    </r>
    <r>
      <rPr>
        <sz val="11"/>
        <color rgb="FF000000"/>
        <rFont val="Calibri"/>
      </rPr>
      <t>- Managing access credentials for AWS resources.</t>
    </r>
    <r>
      <rPr>
        <sz val="11"/>
        <color rgb="FF000000"/>
        <rFont val="Calibri"/>
      </rPr>
      <t xml:space="preserve">
</t>
    </r>
    <r>
      <rPr>
        <sz val="11"/>
        <color rgb="FF000000"/>
        <rFont val="Calibri"/>
      </rPr>
      <t>- Configuring backup plans according to organization policies.</t>
    </r>
    <r>
      <rPr>
        <sz val="11"/>
        <color rgb="FF000000"/>
        <rFont val="Calibri"/>
      </rPr>
      <t xml:space="preserve">
</t>
    </r>
    <r>
      <rPr>
        <sz val="11"/>
        <color rgb="FF000000"/>
        <rFont val="Calibri"/>
      </rPr>
      <t>- Ensuring backup recovery capability.</t>
    </r>
    <r>
      <rPr>
        <sz val="11"/>
        <color rgb="FF000000"/>
        <rFont val="Calibri"/>
      </rPr>
      <t xml:space="preserve">
</t>
    </r>
    <r>
      <rPr>
        <sz val="11"/>
        <color rgb="FF000000"/>
        <rFont val="Calibri"/>
      </rPr>
      <t>- Including AWS Backups in the organization's disaster recovery procedures.</t>
    </r>
    <r>
      <rPr>
        <sz val="11"/>
        <color rgb="FF000000"/>
        <rFont val="Calibri"/>
      </rPr>
      <t xml:space="preserve">
</t>
    </r>
    <r>
      <rPr>
        <sz val="11"/>
        <color rgb="FF000000"/>
        <rFont val="Calibri"/>
      </rPr>
      <t>- Ensuring user awareness and familiarity with AWS Backups platform usage</t>
    </r>
  </si>
  <si>
    <r>
      <rPr>
        <sz val="11"/>
        <color rgb="FF000000"/>
        <rFont val="Calibri"/>
      </rPr>
      <t>CREATING AN AWS BACKUP:</t>
    </r>
    <r>
      <rPr>
        <sz val="11"/>
        <color rgb="FF000000"/>
        <rFont val="Calibri"/>
      </rPr>
      <t xml:space="preserve">
</t>
    </r>
    <r>
      <rPr>
        <sz val="11"/>
        <color rgb="FF000000"/>
        <rFont val="Calibri"/>
      </rPr>
      <t>Creating an AWS Backup involves selecting the desired data, specifying backup frequency, andchoosing storage options. Below we’ll walk through how to create and configure an AWS Backupinstance.</t>
    </r>
    <r>
      <rPr>
        <sz val="11"/>
        <color rgb="FF000000"/>
        <rFont val="Calibri"/>
      </rPr>
      <t xml:space="preserve">
</t>
    </r>
    <r>
      <rPr>
        <sz val="11"/>
        <color rgb="FF000000"/>
        <rFont val="Calibri"/>
      </rPr>
      <t>- Sign into AWS Console:To sign into the AWS Console 'https://console.aws.amazon.com/billing/home#/', users navigate to the AWS Management Console website and entertheir credentials, including their username and password.</t>
    </r>
    <r>
      <rPr>
        <sz val="11"/>
        <color rgb="FF000000"/>
        <rFont val="Calibri"/>
      </rPr>
      <t xml:space="preserve">
</t>
    </r>
    <r>
      <rPr>
        <sz val="11"/>
        <color rgb="FF000000"/>
        <rFont val="Calibri"/>
      </rPr>
      <t>- Access the AWS Backup Service Dashboard in the AWS Management Console:AWS Management Console and type "Backup" or navigate through the services menu to find the"Storage" category, where AWS Backup is listed.</t>
    </r>
    <r>
      <rPr>
        <sz val="11"/>
        <color rgb="FF000000"/>
        <rFont val="Calibri"/>
      </rPr>
      <t xml:space="preserve">
</t>
    </r>
    <r>
      <rPr>
        <sz val="11"/>
        <color rgb="FF000000"/>
        <rFont val="Calibri"/>
      </rPr>
      <t>- Create Backup Plan:Choose "Create backup plan" from the options provided. You can either create a custom plantailored to your requirements or option for a per-defined template offered by AWS</t>
    </r>
  </si>
  <si>
    <t>1.3</t>
  </si>
  <si>
    <r>
      <rPr>
        <sz val="11"/>
        <rFont val="Calibri"/>
      </rPr>
      <t>Ensure to create backup template and name</t>
    </r>
  </si>
  <si>
    <r>
      <rPr>
        <sz val="11"/>
        <color rgb="FF000000"/>
        <rFont val="Calibri"/>
      </rPr>
      <t>The AWS backup vault serves as the storage location for your backups. It's crucial to manage accessto these backups to prevent unauthorized access and ensure data security.</t>
    </r>
  </si>
  <si>
    <r>
      <rPr>
        <sz val="11"/>
        <color rgb="FF000000"/>
        <rFont val="Calibri"/>
      </rPr>
      <t>To create a backup plan, select a template and specify a name for the plan. Additionally, definebackup rules according to your requirements and then click on create backup option.</t>
    </r>
  </si>
  <si>
    <r>
      <rPr>
        <sz val="11"/>
        <color rgb="FF000000"/>
        <rFont val="Calibri"/>
      </rPr>
      <t>Backup Resources:</t>
    </r>
    <r>
      <rPr>
        <sz val="11"/>
        <color rgb="FF000000"/>
        <rFont val="Calibri"/>
      </rPr>
      <t xml:space="preserve">
</t>
    </r>
    <r>
      <rPr>
        <sz val="11"/>
        <color rgb="FF000000"/>
        <rFont val="Calibri"/>
      </rPr>
      <t>Once you've made your backup plan, it's time to put it into action and start backing up your stuff.Let's start by backing up an S3 storage bucket.</t>
    </r>
    <r>
      <rPr>
        <sz val="11"/>
        <color rgb="FF000000"/>
        <rFont val="Calibri"/>
      </rPr>
      <t xml:space="preserve">
</t>
    </r>
    <r>
      <rPr>
        <sz val="11"/>
        <color rgb="FF000000"/>
        <rFont val="Calibri"/>
      </rPr>
      <t>To back up Elastic Beanstalk instance stored on AWS S3, we'll need to tag its AmazonResource Name (ARN) with a backup plan. In S3, go to "properties" to attach the backup plan tothe resource:</t>
    </r>
    <r>
      <rPr>
        <sz val="11"/>
        <color rgb="FF000000"/>
        <rFont val="Calibri"/>
      </rPr>
      <t xml:space="preserve">
</t>
    </r>
    <r>
      <rPr>
        <sz val="11"/>
        <color rgb="FF000000"/>
        <rFont val="Calibri"/>
      </rPr>
      <t>- Copy the ARN from the console:From the AWS Management Console, copy the ARN (Amazon Resource Name) associated with theElastic Beanstalk instance. This unique identifier will be used to tag the resource for backup.</t>
    </r>
    <r>
      <rPr>
        <sz val="11"/>
        <color rgb="FF000000"/>
        <rFont val="Calibri"/>
      </rPr>
      <t xml:space="preserve">
</t>
    </r>
    <r>
      <rPr>
        <sz val="11"/>
        <color rgb="FF000000"/>
        <rFont val="Calibri"/>
      </rPr>
      <t>- Assign the resource:</t>
    </r>
    <r>
      <rPr>
        <sz val="11"/>
        <color rgb="FF000000"/>
        <rFont val="Calibri"/>
      </rPr>
      <t xml:space="preserve">
</t>
    </r>
    <r>
      <rPr>
        <sz val="11"/>
        <color rgb="FF000000"/>
        <rFont val="Calibri"/>
      </rPr>
      <t>- After copying the ARN, return to the AWS Management Console and access AmazonBackup.</t>
    </r>
    <r>
      <rPr>
        <sz val="11"/>
        <color rgb="FF000000"/>
        <rFont val="Calibri"/>
      </rPr>
      <t xml:space="preserve">
</t>
    </r>
    <r>
      <rPr>
        <sz val="11"/>
        <color rgb="FF000000"/>
        <rFont val="Calibri"/>
      </rPr>
      <t>- Choose the backup plan recently created, then proceed to assign the resource you wish tobackup, such as the S3 bucket containing the Elastic Beanstalk resource.</t>
    </r>
    <r>
      <rPr>
        <sz val="11"/>
        <color rgb="FF000000"/>
        <rFont val="Calibri"/>
      </rPr>
      <t xml:space="preserve">
</t>
    </r>
    <r>
      <rPr>
        <sz val="11"/>
        <color rgb="FF000000"/>
        <rFont val="Calibri"/>
      </rPr>
      <t>- Finally, navigate to "Resource Assignments" to complete the process.Choose "Assign Resources" and provide a name for the assignment. For now, maintain the role asDefault. In subsequent sections, we'll explore implementing custom IAM roles and policies for yourbackup operations.Select the resource(s) that you want to backup. You have the option to backup all your resources,but we’re just going to back up the specific Elastic Beanstalk resource for now.The resources are now being backed up according to the schedule established by your organization.</t>
    </r>
  </si>
  <si>
    <t>1.4</t>
  </si>
  <si>
    <r>
      <rPr>
        <sz val="11"/>
        <rFont val="Calibri"/>
      </rPr>
      <t>Ensure to create AWS IAM Policies</t>
    </r>
  </si>
  <si>
    <r>
      <rPr>
        <sz val="11"/>
        <color rgb="FF000000"/>
        <rFont val="Calibri"/>
      </rPr>
      <t>AWS IAM policies, restricting access to backup resources, and implementing additional securitymeasures to prevent future incidents.</t>
    </r>
  </si>
  <si>
    <r>
      <rPr>
        <sz val="11"/>
        <color rgb="FF000000"/>
        <rFont val="Calibri"/>
      </rPr>
      <t>AWS IAM policies, specify the desired permissions for accessing AWS resources and define theconditions under which those permissions are granted. Configure the appropriate policies to keepyour resources secure.</t>
    </r>
  </si>
  <si>
    <r>
      <rPr>
        <sz val="11"/>
        <color rgb="FF000000"/>
        <rFont val="Calibri"/>
      </rPr>
      <t>To create a role for AWS Backup, follow these steps:</t>
    </r>
    <r>
      <rPr>
        <sz val="11"/>
        <color rgb="FF000000"/>
        <rFont val="Calibri"/>
      </rPr>
      <t xml:space="preserve">
</t>
    </r>
    <r>
      <rPr>
        <sz val="11"/>
        <color rgb="FF000000"/>
        <rFont val="Calibri"/>
      </rPr>
      <t>- Navigate to the "IAM Dashboard" in the AWS Console.</t>
    </r>
    <r>
      <rPr>
        <sz val="11"/>
        <color rgb="FF000000"/>
        <rFont val="Calibri"/>
      </rPr>
      <t xml:space="preserve">
</t>
    </r>
    <r>
      <rPr>
        <sz val="11"/>
        <color rgb="FF000000"/>
        <rFont val="Calibri"/>
      </rPr>
      <t>- Select "Roles" from the left-hand menu.</t>
    </r>
    <r>
      <rPr>
        <sz val="11"/>
        <color rgb="FF000000"/>
        <rFont val="Calibri"/>
      </rPr>
      <t xml:space="preserve">
</t>
    </r>
    <r>
      <rPr>
        <sz val="11"/>
        <color rgb="FF000000"/>
        <rFont val="Calibri"/>
      </rPr>
      <t>- Click on the "Create Role" button.</t>
    </r>
    <r>
      <rPr>
        <sz val="11"/>
        <color rgb="FF000000"/>
        <rFont val="Calibri"/>
      </rPr>
      <t xml:space="preserve">
</t>
    </r>
    <r>
      <rPr>
        <sz val="11"/>
        <color rgb="FF000000"/>
        <rFont val="Calibri"/>
      </rPr>
      <t>- Choose "AWS Service" as the trusted entity.</t>
    </r>
    <r>
      <rPr>
        <sz val="11"/>
        <color rgb="FF000000"/>
        <rFont val="Calibri"/>
      </rPr>
      <t xml:space="preserve">
</t>
    </r>
    <r>
      <rPr>
        <sz val="11"/>
        <color rgb="FF000000"/>
        <rFont val="Calibri"/>
      </rPr>
      <t>- Select "AWS Backup" as the service that will use this role.</t>
    </r>
    <r>
      <rPr>
        <sz val="11"/>
        <color rgb="FF000000"/>
        <rFont val="Calibri"/>
      </rPr>
      <t xml:space="preserve">
</t>
    </r>
    <r>
      <rPr>
        <sz val="11"/>
        <color rgb="FF000000"/>
        <rFont val="Calibri"/>
      </rPr>
      <t>- Choose a policy to apply to the role or create a custom policy.</t>
    </r>
    <r>
      <rPr>
        <sz val="11"/>
        <color rgb="FF000000"/>
        <rFont val="Calibri"/>
      </rPr>
      <t xml:space="preserve">
</t>
    </r>
    <r>
      <rPr>
        <sz val="11"/>
        <color rgb="FF000000"/>
        <rFont val="Calibri"/>
      </rPr>
      <t>- Review the role details and provide a meaningful name for the role.</t>
    </r>
    <r>
      <rPr>
        <sz val="11"/>
        <color rgb="FF000000"/>
        <rFont val="Calibri"/>
      </rPr>
      <t xml:space="preserve">
</t>
    </r>
    <r>
      <rPr>
        <sz val="11"/>
        <color rgb="FF000000"/>
        <rFont val="Calibri"/>
      </rPr>
      <t>- Click on "Create Role" to finalize the creation of the role for AWS Backup.</t>
    </r>
  </si>
  <si>
    <t>1.5</t>
  </si>
  <si>
    <r>
      <rPr>
        <sz val="11"/>
        <rFont val="Calibri"/>
      </rPr>
      <t>Ensure to create IAM roles for Backup</t>
    </r>
  </si>
  <si>
    <r>
      <rPr>
        <sz val="11"/>
        <color rgb="FF000000"/>
        <rFont val="Calibri"/>
      </rPr>
      <t>Assess your organization's needs to determine whether to utilize Service Linked Rolesfor AWS backups.</t>
    </r>
  </si>
  <si>
    <r>
      <rPr>
        <sz val="11"/>
        <color rgb="FF000000"/>
        <rFont val="Calibri"/>
      </rPr>
      <t>An AWS Identity and Access Management (IAM) role is similar to a user, in that it is an AWS identity with permissions policies that determine what the identity can and cannot do in AWS. However, instead of being uniquely associated with one person, a role is intended to be assumable by anyone who needs it.</t>
    </r>
  </si>
  <si>
    <r>
      <rPr>
        <sz val="11"/>
        <color rgb="FF000000"/>
        <rFont val="Calibri"/>
      </rPr>
      <t>When using the AWS Backup console for the first time, you can choose to have AWS Backup create a default service role for you. This role has the permissions that AWS Backup needs to create and restore backups on your behalf.</t>
    </r>
  </si>
  <si>
    <t>1.6</t>
  </si>
  <si>
    <r>
      <rPr>
        <sz val="11"/>
        <rFont val="Calibri"/>
      </rPr>
      <t>Ensure AWS Backup with Service Linked Roles</t>
    </r>
  </si>
  <si>
    <r>
      <rPr>
        <sz val="11"/>
        <color rgb="FF000000"/>
        <rFont val="Calibri"/>
      </rPr>
      <t>AWS Service Linked Roles are IAM roles designed specifically for AWS Backup. These roles comewith default configurations allowing access to all AWS resources by default.</t>
    </r>
  </si>
  <si>
    <r>
      <rPr>
        <sz val="11"/>
        <color rgb="FF000000"/>
        <rFont val="Calibri"/>
      </rPr>
      <t>Create service-linked role for AWS Backup:You don't need to create a service-linked role manually. AWS Backup automatically creates it when you list resources to back up, set up cross-account backup, or perform backups using the AWS Management Console, AWS CLI, or AWS API.If you delete this role, you can recreate it by following the same steps. AWS Backup will create it for you again when needed.</t>
    </r>
  </si>
  <si>
    <t>Elastic Block Store (EBS)</t>
  </si>
  <si>
    <t>2.1</t>
  </si>
  <si>
    <r>
      <rPr>
        <sz val="11"/>
        <rFont val="Calibri"/>
      </rPr>
      <t>Ensure creating EC2 instance with EBS</t>
    </r>
  </si>
  <si>
    <r>
      <rPr>
        <sz val="11"/>
        <color rgb="FF000000"/>
        <rFont val="Calibri"/>
      </rPr>
      <t>EBS are storage volumes that you attach to Amazon EC2 instances.After you attach a volume to an instance, you can use it in the same way you would use a local harddrive attached to a computer, for example to store files or to install applications.</t>
    </r>
  </si>
  <si>
    <r>
      <rPr>
        <sz val="11"/>
        <color rgb="FF000000"/>
        <rFont val="Calibri"/>
      </rPr>
      <t>Creating EC2 instance with Volume:-To create an EC2 instance with a volume in AWS, you can follow these general steps:</t>
    </r>
    <r>
      <rPr>
        <sz val="11"/>
        <color rgb="FF000000"/>
        <rFont val="Calibri"/>
      </rPr>
      <t xml:space="preserve">
</t>
    </r>
    <r>
      <rPr>
        <sz val="11"/>
        <color rgb="FF000000"/>
        <rFont val="Calibri"/>
      </rPr>
      <t>- Initializing a Secure EC2 Instance:Navigate to the EC2 dashboard within your AWS console. Make sure you’re in the region that’s right for you.Select “Launch Instance”.</t>
    </r>
    <r>
      <rPr>
        <sz val="11"/>
        <color rgb="FF000000"/>
        <rFont val="Calibri"/>
      </rPr>
      <t xml:space="preserve">
</t>
    </r>
    <r>
      <rPr>
        <sz val="11"/>
        <color rgb="FF000000"/>
        <rFont val="Calibri"/>
      </rPr>
      <t>- Naming the EC2 instance:Name your EC2 instance according to the proper naming convention set by your organization.</t>
    </r>
    <r>
      <rPr>
        <sz val="11"/>
        <color rgb="FF000000"/>
        <rFont val="Calibri"/>
      </rPr>
      <t xml:space="preserve">
</t>
    </r>
    <r>
      <rPr>
        <sz val="11"/>
        <color rgb="FF000000"/>
        <rFont val="Calibri"/>
      </rPr>
      <t>- Configure the operating system:You can choose any operating system according to your needs. In this tutorial, Ubuntu is the OS of choice.</t>
    </r>
    <r>
      <rPr>
        <sz val="11"/>
        <color rgb="FF000000"/>
        <rFont val="Calibri"/>
      </rPr>
      <t xml:space="preserve">
</t>
    </r>
    <r>
      <rPr>
        <sz val="11"/>
        <color rgb="FF000000"/>
        <rFont val="Calibri"/>
      </rPr>
      <t>- Create a key pairNext, create a key pair. You will need this to login your EC2 instance. We’re going to log in via SSH.Select “Create new key pair”. Give your key a name, select RSA encryption, and select Open SSH.As you can see by the prompt, you will need to keep the private key that’s generated secure on your local computer. This is how you will access your EC2 instance. Select “Create key pair” your secret key will start downloading as a “.pem” file.</t>
    </r>
    <r>
      <rPr>
        <sz val="11"/>
        <color rgb="FF000000"/>
        <rFont val="Calibri"/>
      </rPr>
      <t xml:space="preserve">
</t>
    </r>
    <r>
      <rPr>
        <sz val="11"/>
        <color rgb="FF000000"/>
        <rFont val="Calibri"/>
      </rPr>
      <t>Add Storage:</t>
    </r>
    <r>
      <rPr>
        <sz val="11"/>
        <color rgb="FF000000"/>
        <rFont val="Calibri"/>
      </rPr>
      <t xml:space="preserve">
</t>
    </r>
    <r>
      <rPr>
        <sz val="11"/>
        <color rgb="FF000000"/>
        <rFont val="Calibri"/>
      </rPr>
      <t>- Click "Add New Volume" to add a new volume.</t>
    </r>
    <r>
      <rPr>
        <sz val="11"/>
        <color rgb="FF000000"/>
        <rFont val="Calibri"/>
      </rPr>
      <t xml:space="preserve">
</t>
    </r>
    <r>
      <rPr>
        <sz val="11"/>
        <color rgb="FF000000"/>
        <rFont val="Calibri"/>
      </rPr>
      <t>- Specify the volume type (e.g., General Purpose SSD, Provisioned IOPS SSD, Magnetic).</t>
    </r>
    <r>
      <rPr>
        <sz val="11"/>
        <color rgb="FF000000"/>
        <rFont val="Calibri"/>
      </rPr>
      <t xml:space="preserve">
</t>
    </r>
    <r>
      <rPr>
        <sz val="11"/>
        <color rgb="FF000000"/>
        <rFont val="Calibri"/>
      </rPr>
      <t>- Set the size of the volume in GB minimum of 8GB.</t>
    </r>
    <r>
      <rPr>
        <sz val="11"/>
        <color rgb="FF000000"/>
        <rFont val="Calibri"/>
      </rPr>
      <t xml:space="preserve">
</t>
    </r>
    <r>
      <rPr>
        <sz val="11"/>
        <color rgb="FF000000"/>
        <rFont val="Calibri"/>
      </rPr>
      <t>- You can add multiple volumes if needed.</t>
    </r>
  </si>
  <si>
    <t>2.2</t>
  </si>
  <si>
    <r>
      <rPr>
        <sz val="11"/>
        <rFont val="Calibri"/>
      </rPr>
      <t>Ensure configuring Security Groups</t>
    </r>
  </si>
  <si>
    <r>
      <rPr>
        <sz val="11"/>
        <color rgb="FF000000"/>
        <rFont val="Calibri"/>
      </rPr>
      <t>Security groups are your first line of defense for the EC2 instance. A security group is a firewall that controls inbound and outbound traffic.</t>
    </r>
  </si>
  <si>
    <r>
      <rPr>
        <sz val="11"/>
        <color rgb="FF000000"/>
        <rFont val="Calibri"/>
      </rPr>
      <t>Open traffic for SSH, HTTP, and HTTPS. Make sure to allow traffic from anywhere, unless you will be accessing the instance from a secure workstation or server with a static IP address.</t>
    </r>
  </si>
  <si>
    <t>2.3</t>
  </si>
  <si>
    <r>
      <rPr>
        <sz val="11"/>
        <rFont val="Calibri"/>
      </rPr>
      <t>Ensure the proper configuration of EBS storage</t>
    </r>
  </si>
  <si>
    <r>
      <rPr>
        <sz val="11"/>
        <color rgb="FF000000"/>
        <rFont val="Calibri"/>
      </rPr>
      <t xml:space="preserve">-  </t>
    </r>
    <r>
      <rPr>
        <b/>
        <sz val="11"/>
        <color rgb="FF000000"/>
        <rFont val="Calibri"/>
      </rPr>
      <t>Open the Amazon EC2 Console</t>
    </r>
    <r>
      <rPr>
        <sz val="11"/>
        <color rgb="FF000000"/>
        <rFont val="Calibri"/>
      </rPr>
      <t>: Navigate to the EC2 Dashboard in the AWS Management Console.</t>
    </r>
    <r>
      <rPr>
        <sz val="11"/>
        <color rgb="FF000000"/>
        <rFont val="Calibri"/>
      </rPr>
      <t xml:space="preserve">
</t>
    </r>
    <r>
      <rPr>
        <sz val="11"/>
        <color rgb="FF000000"/>
        <rFont val="Calibri"/>
      </rPr>
      <t xml:space="preserve">-  </t>
    </r>
    <r>
      <rPr>
        <b/>
        <sz val="11"/>
        <color rgb="FF000000"/>
        <rFont val="Calibri"/>
      </rPr>
      <t>Select Volumes</t>
    </r>
    <r>
      <rPr>
        <sz val="11"/>
        <color rgb="FF000000"/>
        <rFont val="Calibri"/>
      </rPr>
      <t>: Under the "Elastic Block Store" section, select "Volumes".</t>
    </r>
    <r>
      <rPr>
        <sz val="11"/>
        <color rgb="FF000000"/>
        <rFont val="Calibri"/>
      </rPr>
      <t xml:space="preserve">
</t>
    </r>
    <r>
      <rPr>
        <sz val="11"/>
        <color rgb="FF000000"/>
        <rFont val="Calibri"/>
      </rPr>
      <t xml:space="preserve">-  </t>
    </r>
    <r>
      <rPr>
        <b/>
        <sz val="11"/>
        <color rgb="FF000000"/>
        <rFont val="Calibri"/>
      </rPr>
      <t>Create Volume</t>
    </r>
    <r>
      <rPr>
        <sz val="11"/>
        <color rgb="FF000000"/>
        <rFont val="Calibri"/>
      </rPr>
      <t>:</t>
    </r>
    <r>
      <rPr>
        <sz val="11"/>
        <color rgb="FF000000"/>
        <rFont val="Calibri"/>
      </rPr>
      <t xml:space="preserve">
</t>
    </r>
    <r>
      <rPr>
        <sz val="11"/>
        <color rgb="FF000000"/>
        <rFont val="Calibri"/>
      </rPr>
      <t>- Click on "Create Volume".</t>
    </r>
    <r>
      <rPr>
        <sz val="11"/>
        <color rgb="FF000000"/>
        <rFont val="Calibri"/>
      </rPr>
      <t xml:space="preserve">
</t>
    </r>
    <r>
      <rPr>
        <sz val="11"/>
        <color rgb="FF000000"/>
        <rFont val="Calibri"/>
      </rPr>
      <t>- Choose the volume type (e.g., General Purpose SSD (gp2), Provisioned IOPS SSD (io1), etc.).</t>
    </r>
    <r>
      <rPr>
        <sz val="11"/>
        <color rgb="FF000000"/>
        <rFont val="Calibri"/>
      </rPr>
      <t xml:space="preserve">
</t>
    </r>
    <r>
      <rPr>
        <sz val="11"/>
        <color rgb="FF000000"/>
        <rFont val="Calibri"/>
      </rPr>
      <t>- Specify the size and availability zone.</t>
    </r>
    <r>
      <rPr>
        <sz val="11"/>
        <color rgb="FF000000"/>
        <rFont val="Calibri"/>
      </rPr>
      <t xml:space="preserve">
</t>
    </r>
    <r>
      <rPr>
        <sz val="11"/>
        <color rgb="FF000000"/>
        <rFont val="Calibri"/>
      </rPr>
      <t>- Optionally, configure additional settings such as IOPS, encryption, and tags.</t>
    </r>
    <r>
      <rPr>
        <sz val="11"/>
        <color rgb="FF000000"/>
        <rFont val="Calibri"/>
      </rPr>
      <t xml:space="preserve">
</t>
    </r>
    <r>
      <rPr>
        <sz val="11"/>
        <color rgb="FF000000"/>
        <rFont val="Calibri"/>
      </rPr>
      <t xml:space="preserve">-  </t>
    </r>
    <r>
      <rPr>
        <b/>
        <sz val="11"/>
        <color rgb="FF000000"/>
        <rFont val="Calibri"/>
      </rPr>
      <t>Attach Volume to Instance</t>
    </r>
    <r>
      <rPr>
        <sz val="11"/>
        <color rgb="FF000000"/>
        <rFont val="Calibri"/>
      </rPr>
      <t>:</t>
    </r>
    <r>
      <rPr>
        <sz val="11"/>
        <color rgb="FF000000"/>
        <rFont val="Calibri"/>
      </rPr>
      <t xml:space="preserve">
</t>
    </r>
    <r>
      <rPr>
        <sz val="11"/>
        <color rgb="FF000000"/>
        <rFont val="Calibri"/>
      </rPr>
      <t>- Select the volume you created.</t>
    </r>
    <r>
      <rPr>
        <sz val="11"/>
        <color rgb="FF000000"/>
        <rFont val="Calibri"/>
      </rPr>
      <t xml:space="preserve">
</t>
    </r>
    <r>
      <rPr>
        <sz val="11"/>
        <color rgb="FF000000"/>
        <rFont val="Calibri"/>
      </rPr>
      <t>- Click on "Actions" and choose "Attach Volume".</t>
    </r>
    <r>
      <rPr>
        <sz val="11"/>
        <color rgb="FF000000"/>
        <rFont val="Calibri"/>
      </rPr>
      <t xml:space="preserve">
</t>
    </r>
    <r>
      <rPr>
        <sz val="11"/>
        <color rgb="FF000000"/>
        <rFont val="Calibri"/>
      </rPr>
      <t>- Select the instance to which you want to attach the volume and specify the device name.</t>
    </r>
    <r>
      <rPr>
        <sz val="11"/>
        <color rgb="FF000000"/>
        <rFont val="Calibri"/>
      </rPr>
      <t xml:space="preserve">
</t>
    </r>
    <r>
      <rPr>
        <sz val="11"/>
        <color rgb="FF000000"/>
        <rFont val="Calibri"/>
      </rPr>
      <t xml:space="preserve">-  </t>
    </r>
    <r>
      <rPr>
        <b/>
        <sz val="11"/>
        <color rgb="FF000000"/>
        <rFont val="Calibri"/>
      </rPr>
      <t>Format and Mount the Volume</t>
    </r>
    <r>
      <rPr>
        <sz val="11"/>
        <color rgb="FF000000"/>
        <rFont val="Calibri"/>
      </rPr>
      <t xml:space="preserve"> (on the instance):</t>
    </r>
    <r>
      <rPr>
        <sz val="11"/>
        <color rgb="FF000000"/>
        <rFont val="Calibri"/>
      </rPr>
      <t xml:space="preserve">
</t>
    </r>
    <r>
      <rPr>
        <sz val="11"/>
        <color rgb="FF000000"/>
        <rFont val="Calibri"/>
      </rPr>
      <t>- Connect to your instance using SSH.</t>
    </r>
    <r>
      <rPr>
        <sz val="11"/>
        <color rgb="FF000000"/>
        <rFont val="Calibri"/>
      </rPr>
      <t xml:space="preserve">
</t>
    </r>
    <r>
      <rPr>
        <sz val="11"/>
        <color rgb="FF000000"/>
        <rFont val="Calibri"/>
      </rPr>
      <t xml:space="preserve">- List available disks using the command: </t>
    </r>
    <r>
      <rPr>
        <b/>
        <sz val="11"/>
        <color rgb="FF000000"/>
        <rFont val="Calibri"/>
      </rPr>
      <t>lsblk</t>
    </r>
    <r>
      <rPr>
        <sz val="11"/>
        <color rgb="FF000000"/>
        <rFont val="Calibri"/>
      </rPr>
      <t>.</t>
    </r>
    <r>
      <rPr>
        <sz val="11"/>
        <color rgb="FF000000"/>
        <rFont val="Calibri"/>
      </rPr>
      <t xml:space="preserve">
</t>
    </r>
    <r>
      <rPr>
        <sz val="11"/>
        <color rgb="FF000000"/>
        <rFont val="Calibri"/>
      </rPr>
      <t xml:space="preserve">- Format the new volume (e.g., </t>
    </r>
    <r>
      <rPr>
        <b/>
        <sz val="11"/>
        <color rgb="FF000000"/>
        <rFont val="Calibri"/>
      </rPr>
      <t>sudo mkfs -t ext4 /dev/xvdf</t>
    </r>
    <r>
      <rPr>
        <sz val="11"/>
        <color rgb="FF000000"/>
        <rFont val="Calibri"/>
      </rPr>
      <t xml:space="preserve"> for ext4 filesystem).</t>
    </r>
    <r>
      <rPr>
        <sz val="11"/>
        <color rgb="FF000000"/>
        <rFont val="Calibri"/>
      </rPr>
      <t xml:space="preserve">
</t>
    </r>
    <r>
      <rPr>
        <sz val="11"/>
        <color rgb="FF000000"/>
        <rFont val="Calibri"/>
      </rPr>
      <t xml:space="preserve">- Create a mount point (e.g., </t>
    </r>
    <r>
      <rPr>
        <b/>
        <sz val="11"/>
        <color rgb="FF000000"/>
        <rFont val="Calibri"/>
      </rPr>
      <t>sudo mkdir /mnt/data</t>
    </r>
    <r>
      <rPr>
        <sz val="11"/>
        <color rgb="FF000000"/>
        <rFont val="Calibri"/>
      </rPr>
      <t>).</t>
    </r>
    <r>
      <rPr>
        <sz val="11"/>
        <color rgb="FF000000"/>
        <rFont val="Calibri"/>
      </rPr>
      <t xml:space="preserve">
</t>
    </r>
    <r>
      <rPr>
        <sz val="11"/>
        <color rgb="FF000000"/>
        <rFont val="Calibri"/>
      </rPr>
      <t xml:space="preserve">- Mount the volume (e.g., </t>
    </r>
    <r>
      <rPr>
        <b/>
        <sz val="11"/>
        <color rgb="FF000000"/>
        <rFont val="Calibri"/>
      </rPr>
      <t>sudo mount /dev/xvdf /mnt/data</t>
    </r>
    <r>
      <rPr>
        <sz val="11"/>
        <color rgb="FF000000"/>
        <rFont val="Calibri"/>
      </rPr>
      <t>).</t>
    </r>
    <r>
      <rPr>
        <sz val="11"/>
        <color rgb="FF000000"/>
        <rFont val="Calibri"/>
      </rPr>
      <t xml:space="preserve">
</t>
    </r>
    <r>
      <rPr>
        <sz val="11"/>
        <color rgb="FF000000"/>
        <rFont val="Calibri"/>
      </rPr>
      <t xml:space="preserve">-  </t>
    </r>
    <r>
      <rPr>
        <b/>
        <sz val="11"/>
        <color rgb="FF000000"/>
        <rFont val="Calibri"/>
      </rPr>
      <t>Configure Automatic Mounting (optional)</t>
    </r>
    <r>
      <rPr>
        <sz val="11"/>
        <color rgb="FF000000"/>
        <rFont val="Calibri"/>
      </rPr>
      <t>:</t>
    </r>
    <r>
      <rPr>
        <sz val="11"/>
        <color rgb="FF000000"/>
        <rFont val="Calibri"/>
      </rPr>
      <t xml:space="preserve">
</t>
    </r>
    <r>
      <rPr>
        <sz val="11"/>
        <color rgb="FF000000"/>
        <rFont val="Calibri"/>
      </rPr>
      <t xml:space="preserve">- Edit the </t>
    </r>
    <r>
      <rPr>
        <b/>
        <sz val="11"/>
        <color rgb="FF000000"/>
        <rFont val="Calibri"/>
      </rPr>
      <t>/etc/fstab</t>
    </r>
    <r>
      <rPr>
        <sz val="11"/>
        <color rgb="FF000000"/>
        <rFont val="Calibri"/>
      </rPr>
      <t xml:space="preserve"> file to add an entry for the new volume to ensure it mounts automatically on reboot.</t>
    </r>
    <r>
      <rPr>
        <sz val="11"/>
        <color rgb="FF000000"/>
        <rFont val="Calibri"/>
      </rPr>
      <t xml:space="preserve">
</t>
    </r>
    <r>
      <rPr>
        <sz val="11"/>
        <color rgb="FF000000"/>
        <rFont val="Calibri"/>
      </rPr>
      <t xml:space="preserve">- Example entry: </t>
    </r>
    <r>
      <rPr>
        <b/>
        <sz val="11"/>
        <color rgb="FF000000"/>
        <rFont val="Calibri"/>
      </rPr>
      <t>/dev/xvdf /mnt/data ext4 defaults,nofail 0 2</t>
    </r>
    <r>
      <rPr>
        <sz val="11"/>
        <color rgb="FF000000"/>
        <rFont val="Calibri"/>
      </rPr>
      <t>.</t>
    </r>
    <r>
      <rPr>
        <sz val="11"/>
        <color rgb="FF000000"/>
        <rFont val="Calibri"/>
      </rPr>
      <t xml:space="preserve">
</t>
    </r>
    <r>
      <rPr>
        <sz val="11"/>
        <color rgb="FF000000"/>
        <rFont val="Calibri"/>
      </rPr>
      <t>By following these steps, you can effectively configure and manage EBS storage for your AWS instances.</t>
    </r>
  </si>
  <si>
    <r>
      <rPr>
        <sz val="11"/>
        <color rgb="FF000000"/>
        <rFont val="Calibri"/>
      </rPr>
      <t>All computer instances need to have a device on which to store files. EBS is built on top of EC2 instances as a block storage device.</t>
    </r>
  </si>
  <si>
    <r>
      <rPr>
        <sz val="11"/>
        <color rgb="FF000000"/>
        <rFont val="Calibri"/>
      </rPr>
      <t>Failure to properly configure EBS storage can lead to data loss, performance issues, increased costs, security vulnerabilities, and operational downtime. Ensuring correct configuration is crucial to maintain data integrity, efficiency, cost-effectiveness, security, and reliability.</t>
    </r>
  </si>
  <si>
    <t>2.4</t>
  </si>
  <si>
    <r>
      <rPr>
        <sz val="11"/>
        <rFont val="Calibri"/>
      </rPr>
      <t>Ensure the creation of a new volume</t>
    </r>
  </si>
  <si>
    <r>
      <rPr>
        <sz val="11"/>
        <color rgb="FF000000"/>
        <rFont val="Calibri"/>
      </rPr>
      <t xml:space="preserve">-  </t>
    </r>
    <r>
      <rPr>
        <b/>
        <sz val="11"/>
        <color rgb="FF000000"/>
        <rFont val="Calibri"/>
      </rPr>
      <t>Volume Configurations</t>
    </r>
    <r>
      <rPr>
        <sz val="11"/>
        <color rgb="FF000000"/>
        <rFont val="Calibri"/>
      </rPr>
      <t>:</t>
    </r>
    <r>
      <rPr>
        <sz val="11"/>
        <color rgb="FF000000"/>
        <rFont val="Calibri"/>
      </rPr>
      <t xml:space="preserve">
</t>
    </r>
    <r>
      <rPr>
        <sz val="11"/>
        <color rgb="FF000000"/>
        <rFont val="Calibri"/>
      </rPr>
      <t>- After configuring your volume, ensure the settings meet your requirements. To secure your file system and prevent data loss, verify that the "Delete on Termination" option is set to "no," the volume is encrypted, and the KMS key is correctly specified. For this EBS instance, we are using the default KMS key.</t>
    </r>
    <r>
      <rPr>
        <sz val="11"/>
        <color rgb="FF000000"/>
        <rFont val="Calibri"/>
      </rPr>
      <t xml:space="preserve">
</t>
    </r>
    <r>
      <rPr>
        <sz val="11"/>
        <color rgb="FF000000"/>
        <rFont val="Calibri"/>
      </rPr>
      <t xml:space="preserve">-  </t>
    </r>
    <r>
      <rPr>
        <b/>
        <sz val="11"/>
        <color rgb="FF000000"/>
        <rFont val="Calibri"/>
      </rPr>
      <t>Availability Zone Consistency</t>
    </r>
    <r>
      <rPr>
        <sz val="11"/>
        <color rgb="FF000000"/>
        <rFont val="Calibri"/>
      </rPr>
      <t>:</t>
    </r>
    <r>
      <rPr>
        <sz val="11"/>
        <color rgb="FF000000"/>
        <rFont val="Calibri"/>
      </rPr>
      <t xml:space="preserve">
</t>
    </r>
    <r>
      <rPr>
        <sz val="11"/>
        <color rgb="FF000000"/>
        <rFont val="Calibri"/>
      </rPr>
      <t>- Ensure your EBS volume is in the same Availability Zone as your EC2 instance. An EBS volume can only be attached to an EC2 instance within the same Availability Zone. You can mount and unmount EBS volumes to any EC2 instance within the same zone as needed.</t>
    </r>
  </si>
  <si>
    <r>
      <rPr>
        <sz val="11"/>
        <color rgb="FF000000"/>
        <rFont val="Calibri"/>
      </rPr>
      <t>Leave the root volume unchanged and create a new volume. To ensure the security of the instance and prevent data loss, select "no" under the "delete on termination" option and encrypt your volume using AWS KMS. A default key is available for encrypting the volume.</t>
    </r>
  </si>
  <si>
    <r>
      <rPr>
        <sz val="11"/>
        <color rgb="FF000000"/>
        <rFont val="Calibri"/>
      </rPr>
      <t>Not following these steps can lead to data loss, security risks, operational disruptions, and prolonged recovery times. Setting "delete on termination" to "no" prevents data deletion upon instance termination, while encrypting the volume with AWS KMS protects against unauthorized access. Storing critical data separately from the root volume ensures operational continuity and easier recovery.</t>
    </r>
  </si>
  <si>
    <r>
      <rPr>
        <sz val="11"/>
        <color rgb="FF000000"/>
        <rFont val="Calibri"/>
      </rPr>
      <t>To audit this configuration in AWS, follow these steps:</t>
    </r>
    <r>
      <rPr>
        <sz val="11"/>
        <color rgb="FF000000"/>
        <rFont val="Calibri"/>
      </rPr>
      <t xml:space="preserve">
</t>
    </r>
    <r>
      <rPr>
        <sz val="11"/>
        <color rgb="FF000000"/>
        <rFont val="Calibri"/>
      </rPr>
      <t xml:space="preserve">-  </t>
    </r>
    <r>
      <rPr>
        <b/>
        <sz val="11"/>
        <color rgb="FF000000"/>
        <rFont val="Calibri"/>
      </rPr>
      <t>Access the AWS Management Console</t>
    </r>
    <r>
      <rPr>
        <sz val="11"/>
        <color rgb="FF000000"/>
        <rFont val="Calibri"/>
      </rPr>
      <t>: Log in to your AWS account and navigate to the AWS Management Console.</t>
    </r>
    <r>
      <rPr>
        <sz val="11"/>
        <color rgb="FF000000"/>
        <rFont val="Calibri"/>
      </rPr>
      <t xml:space="preserve">
</t>
    </r>
    <r>
      <rPr>
        <sz val="11"/>
        <color rgb="FF000000"/>
        <rFont val="Calibri"/>
      </rPr>
      <t xml:space="preserve">-  </t>
    </r>
    <r>
      <rPr>
        <b/>
        <sz val="11"/>
        <color rgb="FF000000"/>
        <rFont val="Calibri"/>
      </rPr>
      <t>Review EBS Volumes</t>
    </r>
    <r>
      <rPr>
        <sz val="11"/>
        <color rgb="FF000000"/>
        <rFont val="Calibri"/>
      </rPr>
      <t>:</t>
    </r>
    <r>
      <rPr>
        <sz val="11"/>
        <color rgb="FF000000"/>
        <rFont val="Calibri"/>
      </rPr>
      <t xml:space="preserve">
</t>
    </r>
    <r>
      <rPr>
        <sz val="11"/>
        <color rgb="FF000000"/>
        <rFont val="Calibri"/>
      </rPr>
      <t>- Go to the EC2 Dashboard and select "Volumes" under the "Elastic Block Store" section.</t>
    </r>
    <r>
      <rPr>
        <sz val="11"/>
        <color rgb="FF000000"/>
        <rFont val="Calibri"/>
      </rPr>
      <t xml:space="preserve">
</t>
    </r>
    <r>
      <rPr>
        <sz val="11"/>
        <color rgb="FF000000"/>
        <rFont val="Calibri"/>
      </rPr>
      <t>- Check the properties of each volume to ensure that the root volume is unchanged and new volumes are created as needed.</t>
    </r>
    <r>
      <rPr>
        <sz val="11"/>
        <color rgb="FF000000"/>
        <rFont val="Calibri"/>
      </rPr>
      <t xml:space="preserve">
</t>
    </r>
    <r>
      <rPr>
        <sz val="11"/>
        <color rgb="FF000000"/>
        <rFont val="Calibri"/>
      </rPr>
      <t xml:space="preserve">-  </t>
    </r>
    <r>
      <rPr>
        <b/>
        <sz val="11"/>
        <color rgb="FF000000"/>
        <rFont val="Calibri"/>
      </rPr>
      <t>Check "Delete on Termination" Setting</t>
    </r>
    <r>
      <rPr>
        <sz val="11"/>
        <color rgb="FF000000"/>
        <rFont val="Calibri"/>
      </rPr>
      <t>:</t>
    </r>
    <r>
      <rPr>
        <sz val="11"/>
        <color rgb="FF000000"/>
        <rFont val="Calibri"/>
      </rPr>
      <t xml:space="preserve">
</t>
    </r>
    <r>
      <rPr>
        <sz val="11"/>
        <color rgb="FF000000"/>
        <rFont val="Calibri"/>
      </rPr>
      <t>- In the "Volumes" section, select each volume and click on the "Actions" button.</t>
    </r>
    <r>
      <rPr>
        <sz val="11"/>
        <color rgb="FF000000"/>
        <rFont val="Calibri"/>
      </rPr>
      <t xml:space="preserve">
</t>
    </r>
    <r>
      <rPr>
        <sz val="11"/>
        <color rgb="FF000000"/>
        <rFont val="Calibri"/>
      </rPr>
      <t>- Select "Modify Volume" and ensure that "Delete on Termination" is set to "no" for the critical volumes.</t>
    </r>
    <r>
      <rPr>
        <sz val="11"/>
        <color rgb="FF000000"/>
        <rFont val="Calibri"/>
      </rPr>
      <t xml:space="preserve">
</t>
    </r>
    <r>
      <rPr>
        <sz val="11"/>
        <color rgb="FF000000"/>
        <rFont val="Calibri"/>
      </rPr>
      <t>- Alternatively, go to the "Instances" section, select an instance, click on the "Actions" button, choose "Instance Settings," and then "Change Termination Protection."</t>
    </r>
    <r>
      <rPr>
        <sz val="11"/>
        <color rgb="FF000000"/>
        <rFont val="Calibri"/>
      </rPr>
      <t xml:space="preserve">
</t>
    </r>
    <r>
      <rPr>
        <sz val="11"/>
        <color rgb="FF000000"/>
        <rFont val="Calibri"/>
      </rPr>
      <t xml:space="preserve">-  </t>
    </r>
    <r>
      <rPr>
        <b/>
        <sz val="11"/>
        <color rgb="FF000000"/>
        <rFont val="Calibri"/>
      </rPr>
      <t>Verify Encryption</t>
    </r>
    <r>
      <rPr>
        <sz val="11"/>
        <color rgb="FF000000"/>
        <rFont val="Calibri"/>
      </rPr>
      <t>:</t>
    </r>
    <r>
      <rPr>
        <sz val="11"/>
        <color rgb="FF000000"/>
        <rFont val="Calibri"/>
      </rPr>
      <t xml:space="preserve">
</t>
    </r>
    <r>
      <rPr>
        <sz val="11"/>
        <color rgb="FF000000"/>
        <rFont val="Calibri"/>
      </rPr>
      <t>- In the "Volumes" section, check the "Encrypted" column to confirm that the volumes are encrypted.</t>
    </r>
    <r>
      <rPr>
        <sz val="11"/>
        <color rgb="FF000000"/>
        <rFont val="Calibri"/>
      </rPr>
      <t xml:space="preserve">
</t>
    </r>
    <r>
      <rPr>
        <sz val="11"/>
        <color rgb="FF000000"/>
        <rFont val="Calibri"/>
      </rPr>
      <t>- For detailed information, select a volume and view its details to ensure it is encrypted using AWS KMS.</t>
    </r>
    <r>
      <rPr>
        <sz val="11"/>
        <color rgb="FF000000"/>
        <rFont val="Calibri"/>
      </rPr>
      <t xml:space="preserve">
</t>
    </r>
    <r>
      <rPr>
        <sz val="11"/>
        <color rgb="FF000000"/>
        <rFont val="Calibri"/>
      </rPr>
      <t xml:space="preserve">-  </t>
    </r>
    <r>
      <rPr>
        <b/>
        <sz val="11"/>
        <color rgb="FF000000"/>
        <rFont val="Calibri"/>
      </rPr>
      <t>Review IAM Policies</t>
    </r>
    <r>
      <rPr>
        <sz val="11"/>
        <color rgb="FF000000"/>
        <rFont val="Calibri"/>
      </rPr>
      <t>:</t>
    </r>
    <r>
      <rPr>
        <sz val="11"/>
        <color rgb="FF000000"/>
        <rFont val="Calibri"/>
      </rPr>
      <t xml:space="preserve">
</t>
    </r>
    <r>
      <rPr>
        <sz val="11"/>
        <color rgb="FF000000"/>
        <rFont val="Calibri"/>
      </rPr>
      <t>- Navigate to the IAM Dashboard and review the policies attached to users, groups, and roles to ensure they have appropriate permissions to create, modify, and encrypt EBS volumes.</t>
    </r>
    <r>
      <rPr>
        <sz val="11"/>
        <color rgb="FF000000"/>
        <rFont val="Calibri"/>
      </rPr>
      <t xml:space="preserve">
</t>
    </r>
    <r>
      <rPr>
        <sz val="11"/>
        <color rgb="FF000000"/>
        <rFont val="Calibri"/>
      </rPr>
      <t xml:space="preserve">-  </t>
    </r>
    <r>
      <rPr>
        <b/>
        <sz val="11"/>
        <color rgb="FF000000"/>
        <rFont val="Calibri"/>
      </rPr>
      <t>Use AWS Config</t>
    </r>
    <r>
      <rPr>
        <sz val="11"/>
        <color rgb="FF000000"/>
        <rFont val="Calibri"/>
      </rPr>
      <t>:</t>
    </r>
    <r>
      <rPr>
        <sz val="11"/>
        <color rgb="FF000000"/>
        <rFont val="Calibri"/>
      </rPr>
      <t xml:space="preserve">
</t>
    </r>
    <r>
      <rPr>
        <sz val="11"/>
        <color rgb="FF000000"/>
        <rFont val="Calibri"/>
      </rPr>
      <t>- Enable AWS Config to continuously monitor and record AWS resource configurations.</t>
    </r>
    <r>
      <rPr>
        <sz val="11"/>
        <color rgb="FF000000"/>
        <rFont val="Calibri"/>
      </rPr>
      <t xml:space="preserve">
</t>
    </r>
    <r>
      <rPr>
        <sz val="11"/>
        <color rgb="FF000000"/>
        <rFont val="Calibri"/>
      </rPr>
      <t>- Create AWS Config rules to check for compliance with best practices, such as ensuring volumes are encrypted and "Delete on Termination" is set to "no."</t>
    </r>
    <r>
      <rPr>
        <sz val="11"/>
        <color rgb="FF000000"/>
        <rFont val="Calibri"/>
      </rPr>
      <t xml:space="preserve">
</t>
    </r>
    <r>
      <rPr>
        <sz val="11"/>
        <color rgb="FF000000"/>
        <rFont val="Calibri"/>
      </rPr>
      <t xml:space="preserve">-  </t>
    </r>
    <r>
      <rPr>
        <b/>
        <sz val="11"/>
        <color rgb="FF000000"/>
        <rFont val="Calibri"/>
      </rPr>
      <t>Generate Reports</t>
    </r>
    <r>
      <rPr>
        <sz val="11"/>
        <color rgb="FF000000"/>
        <rFont val="Calibri"/>
      </rPr>
      <t>:</t>
    </r>
    <r>
      <rPr>
        <sz val="11"/>
        <color rgb="FF000000"/>
        <rFont val="Calibri"/>
      </rPr>
      <t xml:space="preserve">
</t>
    </r>
    <r>
      <rPr>
        <sz val="11"/>
        <color rgb="FF000000"/>
        <rFont val="Calibri"/>
      </rPr>
      <t>- Use AWS CloudTrail to review logs of API calls made to EBS volumes, ensuring compliance with the required configurations.</t>
    </r>
    <r>
      <rPr>
        <sz val="11"/>
        <color rgb="FF000000"/>
        <rFont val="Calibri"/>
      </rPr>
      <t xml:space="preserve">
</t>
    </r>
    <r>
      <rPr>
        <sz val="11"/>
        <color rgb="FF000000"/>
        <rFont val="Calibri"/>
      </rPr>
      <t>- Generate compliance reports using AWS Config and AWS CloudTrail to provide evidence of adherence to best practices.</t>
    </r>
    <r>
      <rPr>
        <sz val="11"/>
        <color rgb="FF000000"/>
        <rFont val="Calibri"/>
      </rPr>
      <t xml:space="preserve">
</t>
    </r>
    <r>
      <rPr>
        <sz val="11"/>
        <color rgb="FF000000"/>
        <rFont val="Calibri"/>
      </rPr>
      <t>By following these steps, you can effectively audit your EBS configurations to ensure data security, integrity, and operational reliability.</t>
    </r>
  </si>
  <si>
    <t>2.5</t>
  </si>
  <si>
    <r>
      <rPr>
        <sz val="11"/>
        <rFont val="Calibri"/>
      </rPr>
      <t>Ensure creating snapshots of EBS volumes</t>
    </r>
  </si>
  <si>
    <r>
      <rPr>
        <sz val="11"/>
        <color rgb="FF000000"/>
        <rFont val="Calibri"/>
      </rPr>
      <t>To create an EBS snapshot on AWS, follow these steps:</t>
    </r>
    <r>
      <rPr>
        <sz val="11"/>
        <color rgb="FF000000"/>
        <rFont val="Calibri"/>
      </rPr>
      <t xml:space="preserve">
</t>
    </r>
    <r>
      <rPr>
        <sz val="11"/>
        <color rgb="FF000000"/>
        <rFont val="Calibri"/>
      </rPr>
      <t xml:space="preserve">-  </t>
    </r>
    <r>
      <rPr>
        <b/>
        <sz val="11"/>
        <color rgb="FF000000"/>
        <rFont val="Calibri"/>
      </rPr>
      <t>Access the AWS Management Console</t>
    </r>
    <r>
      <rPr>
        <sz val="11"/>
        <color rgb="FF000000"/>
        <rFont val="Calibri"/>
      </rPr>
      <t>:</t>
    </r>
    <r>
      <rPr>
        <sz val="11"/>
        <color rgb="FF000000"/>
        <rFont val="Calibri"/>
      </rPr>
      <t xml:space="preserve">
</t>
    </r>
    <r>
      <rPr>
        <sz val="11"/>
        <color rgb="FF000000"/>
        <rFont val="Calibri"/>
      </rPr>
      <t>- Log in to your AWS account and navigate to the AWS Management Console.</t>
    </r>
    <r>
      <rPr>
        <sz val="11"/>
        <color rgb="FF000000"/>
        <rFont val="Calibri"/>
      </rPr>
      <t xml:space="preserve">
</t>
    </r>
    <r>
      <rPr>
        <sz val="11"/>
        <color rgb="FF000000"/>
        <rFont val="Calibri"/>
      </rPr>
      <t xml:space="preserve">-  </t>
    </r>
    <r>
      <rPr>
        <b/>
        <sz val="11"/>
        <color rgb="FF000000"/>
        <rFont val="Calibri"/>
      </rPr>
      <t>Navigate to the EC2 Dashboard</t>
    </r>
    <r>
      <rPr>
        <sz val="11"/>
        <color rgb="FF000000"/>
        <rFont val="Calibri"/>
      </rPr>
      <t>:</t>
    </r>
    <r>
      <rPr>
        <sz val="11"/>
        <color rgb="FF000000"/>
        <rFont val="Calibri"/>
      </rPr>
      <t xml:space="preserve">
</t>
    </r>
    <r>
      <rPr>
        <sz val="11"/>
        <color rgb="FF000000"/>
        <rFont val="Calibri"/>
      </rPr>
      <t>- In the AWS Management Console, select "EC2" from the services menu to open the EC2 Dashboard.</t>
    </r>
    <r>
      <rPr>
        <sz val="11"/>
        <color rgb="FF000000"/>
        <rFont val="Calibri"/>
      </rPr>
      <t xml:space="preserve">
</t>
    </r>
    <r>
      <rPr>
        <sz val="11"/>
        <color rgb="FF000000"/>
        <rFont val="Calibri"/>
      </rPr>
      <t xml:space="preserve">-  </t>
    </r>
    <r>
      <rPr>
        <b/>
        <sz val="11"/>
        <color rgb="FF000000"/>
        <rFont val="Calibri"/>
      </rPr>
      <t>Select the Volume</t>
    </r>
    <r>
      <rPr>
        <sz val="11"/>
        <color rgb="FF000000"/>
        <rFont val="Calibri"/>
      </rPr>
      <t>:</t>
    </r>
    <r>
      <rPr>
        <sz val="11"/>
        <color rgb="FF000000"/>
        <rFont val="Calibri"/>
      </rPr>
      <t xml:space="preserve">
</t>
    </r>
    <r>
      <rPr>
        <sz val="11"/>
        <color rgb="FF000000"/>
        <rFont val="Calibri"/>
      </rPr>
      <t>- In the left-hand navigation pane, under "Elastic Block Store," click on "Volumes."</t>
    </r>
    <r>
      <rPr>
        <sz val="11"/>
        <color rgb="FF000000"/>
        <rFont val="Calibri"/>
      </rPr>
      <t xml:space="preserve">
</t>
    </r>
    <r>
      <rPr>
        <sz val="11"/>
        <color rgb="FF000000"/>
        <rFont val="Calibri"/>
      </rPr>
      <t>- Find the volume you want to snapshot from the list and select it by clicking the checkbox next to it.</t>
    </r>
    <r>
      <rPr>
        <sz val="11"/>
        <color rgb="FF000000"/>
        <rFont val="Calibri"/>
      </rPr>
      <t xml:space="preserve">
</t>
    </r>
    <r>
      <rPr>
        <sz val="11"/>
        <color rgb="FF000000"/>
        <rFont val="Calibri"/>
      </rPr>
      <t xml:space="preserve">-  </t>
    </r>
    <r>
      <rPr>
        <b/>
        <sz val="11"/>
        <color rgb="FF000000"/>
        <rFont val="Calibri"/>
      </rPr>
      <t>Create a Snapshot</t>
    </r>
    <r>
      <rPr>
        <sz val="11"/>
        <color rgb="FF000000"/>
        <rFont val="Calibri"/>
      </rPr>
      <t>:</t>
    </r>
    <r>
      <rPr>
        <sz val="11"/>
        <color rgb="FF000000"/>
        <rFont val="Calibri"/>
      </rPr>
      <t xml:space="preserve">
</t>
    </r>
    <r>
      <rPr>
        <sz val="11"/>
        <color rgb="FF000000"/>
        <rFont val="Calibri"/>
      </rPr>
      <t>- With the volume selected, click on the "Actions" button at the top of the page.</t>
    </r>
    <r>
      <rPr>
        <sz val="11"/>
        <color rgb="FF000000"/>
        <rFont val="Calibri"/>
      </rPr>
      <t xml:space="preserve">
</t>
    </r>
    <r>
      <rPr>
        <sz val="11"/>
        <color rgb="FF000000"/>
        <rFont val="Calibri"/>
      </rPr>
      <t>- From the dropdown menu, select "Create Snapshot."</t>
    </r>
    <r>
      <rPr>
        <sz val="11"/>
        <color rgb="FF000000"/>
        <rFont val="Calibri"/>
      </rPr>
      <t xml:space="preserve">
</t>
    </r>
    <r>
      <rPr>
        <sz val="11"/>
        <color rgb="FF000000"/>
        <rFont val="Calibri"/>
      </rPr>
      <t xml:space="preserve">-  </t>
    </r>
    <r>
      <rPr>
        <b/>
        <sz val="11"/>
        <color rgb="FF000000"/>
        <rFont val="Calibri"/>
      </rPr>
      <t>Configure the Snapshot</t>
    </r>
    <r>
      <rPr>
        <sz val="11"/>
        <color rgb="FF000000"/>
        <rFont val="Calibri"/>
      </rPr>
      <t>:</t>
    </r>
    <r>
      <rPr>
        <sz val="11"/>
        <color rgb="FF000000"/>
        <rFont val="Calibri"/>
      </rPr>
      <t xml:space="preserve">
</t>
    </r>
    <r>
      <rPr>
        <sz val="11"/>
        <color rgb="FF000000"/>
        <rFont val="Calibri"/>
      </rPr>
      <t>- In the "Create Snapshot" dialog box, provide a description for the snapshot. This helps identify the snapshot later.</t>
    </r>
    <r>
      <rPr>
        <sz val="11"/>
        <color rgb="FF000000"/>
        <rFont val="Calibri"/>
      </rPr>
      <t xml:space="preserve">
</t>
    </r>
    <r>
      <rPr>
        <sz val="11"/>
        <color rgb="FF000000"/>
        <rFont val="Calibri"/>
      </rPr>
      <t>- Review the volume ID to ensure it is the correct volume.</t>
    </r>
    <r>
      <rPr>
        <sz val="11"/>
        <color rgb="FF000000"/>
        <rFont val="Calibri"/>
      </rPr>
      <t xml:space="preserve">
</t>
    </r>
    <r>
      <rPr>
        <sz val="11"/>
        <color rgb="FF000000"/>
        <rFont val="Calibri"/>
      </rPr>
      <t xml:space="preserve">-  </t>
    </r>
    <r>
      <rPr>
        <b/>
        <sz val="11"/>
        <color rgb="FF000000"/>
        <rFont val="Calibri"/>
      </rPr>
      <t>Initiate the Snapshot Creation</t>
    </r>
    <r>
      <rPr>
        <sz val="11"/>
        <color rgb="FF000000"/>
        <rFont val="Calibri"/>
      </rPr>
      <t>:</t>
    </r>
    <r>
      <rPr>
        <sz val="11"/>
        <color rgb="FF000000"/>
        <rFont val="Calibri"/>
      </rPr>
      <t xml:space="preserve">
</t>
    </r>
    <r>
      <rPr>
        <sz val="11"/>
        <color rgb="FF000000"/>
        <rFont val="Calibri"/>
      </rPr>
      <t>- Click the "Create Snapshot" button to start the snapshot creation process.</t>
    </r>
    <r>
      <rPr>
        <sz val="11"/>
        <color rgb="FF000000"/>
        <rFont val="Calibri"/>
      </rPr>
      <t xml:space="preserve">
</t>
    </r>
    <r>
      <rPr>
        <sz val="11"/>
        <color rgb="FF000000"/>
        <rFont val="Calibri"/>
      </rPr>
      <t xml:space="preserve">-  </t>
    </r>
    <r>
      <rPr>
        <b/>
        <sz val="11"/>
        <color rgb="FF000000"/>
        <rFont val="Calibri"/>
      </rPr>
      <t>Monitor the Snapshot</t>
    </r>
    <r>
      <rPr>
        <sz val="11"/>
        <color rgb="FF000000"/>
        <rFont val="Calibri"/>
      </rPr>
      <t>:</t>
    </r>
    <r>
      <rPr>
        <sz val="11"/>
        <color rgb="FF000000"/>
        <rFont val="Calibri"/>
      </rPr>
      <t xml:space="preserve">
</t>
    </r>
    <r>
      <rPr>
        <sz val="11"/>
        <color rgb="FF000000"/>
        <rFont val="Calibri"/>
      </rPr>
      <t>- Navigate to the "Snapshots" section under "Elastic Block Store" in the left-hand navigation pane.</t>
    </r>
    <r>
      <rPr>
        <sz val="11"/>
        <color rgb="FF000000"/>
        <rFont val="Calibri"/>
      </rPr>
      <t xml:space="preserve">
</t>
    </r>
    <r>
      <rPr>
        <sz val="11"/>
        <color rgb="FF000000"/>
        <rFont val="Calibri"/>
      </rPr>
      <t>- Find your snapshot in the list and monitor its status. The snapshot creation process might take some time, depending on the size of the volume and the amount of data.</t>
    </r>
    <r>
      <rPr>
        <sz val="11"/>
        <color rgb="FF000000"/>
        <rFont val="Calibri"/>
      </rPr>
      <t xml:space="preserve">
</t>
    </r>
    <r>
      <rPr>
        <sz val="11"/>
        <color rgb="FF000000"/>
        <rFont val="Calibri"/>
      </rPr>
      <t xml:space="preserve">-  </t>
    </r>
    <r>
      <rPr>
        <b/>
        <sz val="11"/>
        <color rgb="FF000000"/>
        <rFont val="Calibri"/>
      </rPr>
      <t>Verify Completion</t>
    </r>
    <r>
      <rPr>
        <sz val="11"/>
        <color rgb="FF000000"/>
        <rFont val="Calibri"/>
      </rPr>
      <t>:</t>
    </r>
    <r>
      <rPr>
        <sz val="11"/>
        <color rgb="FF000000"/>
        <rFont val="Calibri"/>
      </rPr>
      <t xml:space="preserve">
</t>
    </r>
    <r>
      <rPr>
        <sz val="11"/>
        <color rgb="FF000000"/>
        <rFont val="Calibri"/>
      </rPr>
      <t>- Once the snapshot status changes to "completed," it indicates that the snapshot has been successfully created and is available for use.</t>
    </r>
    <r>
      <rPr>
        <sz val="11"/>
        <color rgb="FF000000"/>
        <rFont val="Calibri"/>
      </rPr>
      <t xml:space="preserve">
</t>
    </r>
    <r>
      <rPr>
        <sz val="11"/>
        <color rgb="FF000000"/>
        <rFont val="Calibri"/>
      </rPr>
      <t>By following these steps, you can create an EBS snapshot to ensure you have a backup of your volume at a specific point in time.</t>
    </r>
  </si>
  <si>
    <r>
      <rPr>
        <sz val="11"/>
        <color rgb="FF000000"/>
        <rFont val="Calibri"/>
      </rPr>
      <t>A snapshot is a backup of your EBS volume that captures its state at a specific point in time, storing only the data changes since the last snapshot to optimize storage costs and speed. Snapshots are crucial for data recovery, creating new EBS volumes, and replicating data across AWS regions for disaster recovery and high availability. Restoring from a snapshot allows you to create a new EBS volume and attach it to an EC2 instance in the same availability zone, ensuring data integrity and accessibility.</t>
    </r>
  </si>
  <si>
    <r>
      <rPr>
        <sz val="11"/>
        <color rgb="FF000000"/>
        <rFont val="Calibri"/>
      </rPr>
      <t>Not utilizing EBS snapshots can lead to significant risks and drawbacks. Without snapshots, data recovery becomes more complex and time-consuming, increasing the risk of prolonged downtime in the event of data loss or system failure. Additionally, the absence of incremental backups can lead to higher storage costs and inefficient use of resources. The lack of data replication across regions can severely compromise disaster recovery efforts, making it challenging to maintain high availability and operational continuity. Overall, failing to use snapshots undermines data integrity, security, and the ability to quickly restore critical information.</t>
    </r>
  </si>
  <si>
    <r>
      <rPr>
        <sz val="11"/>
        <color rgb="FF000000"/>
        <rFont val="Calibri"/>
      </rPr>
      <t>To audit the use of EBS snapshots in AWS, follow these steps:</t>
    </r>
    <r>
      <rPr>
        <sz val="11"/>
        <color rgb="FF000000"/>
        <rFont val="Calibri"/>
      </rPr>
      <t xml:space="preserve">
</t>
    </r>
    <r>
      <rPr>
        <sz val="11"/>
        <color rgb="FF000000"/>
        <rFont val="Calibri"/>
      </rPr>
      <t xml:space="preserve">-  </t>
    </r>
    <r>
      <rPr>
        <b/>
        <sz val="11"/>
        <color rgb="FF000000"/>
        <rFont val="Calibri"/>
      </rPr>
      <t>Access the AWS Management Console</t>
    </r>
    <r>
      <rPr>
        <sz val="11"/>
        <color rgb="FF000000"/>
        <rFont val="Calibri"/>
      </rPr>
      <t>:</t>
    </r>
    <r>
      <rPr>
        <sz val="11"/>
        <color rgb="FF000000"/>
        <rFont val="Calibri"/>
      </rPr>
      <t xml:space="preserve">
</t>
    </r>
    <r>
      <rPr>
        <sz val="11"/>
        <color rgb="FF000000"/>
        <rFont val="Calibri"/>
      </rPr>
      <t>- Log in to your AWS account and navigate to the AWS Management Console.</t>
    </r>
    <r>
      <rPr>
        <sz val="11"/>
        <color rgb="FF000000"/>
        <rFont val="Calibri"/>
      </rPr>
      <t xml:space="preserve">
</t>
    </r>
    <r>
      <rPr>
        <sz val="11"/>
        <color rgb="FF000000"/>
        <rFont val="Calibri"/>
      </rPr>
      <t xml:space="preserve">-  </t>
    </r>
    <r>
      <rPr>
        <b/>
        <sz val="11"/>
        <color rgb="FF000000"/>
        <rFont val="Calibri"/>
      </rPr>
      <t>Review EBS Snapshots</t>
    </r>
    <r>
      <rPr>
        <sz val="11"/>
        <color rgb="FF000000"/>
        <rFont val="Calibri"/>
      </rPr>
      <t>:</t>
    </r>
    <r>
      <rPr>
        <sz val="11"/>
        <color rgb="FF000000"/>
        <rFont val="Calibri"/>
      </rPr>
      <t xml:space="preserve">
</t>
    </r>
    <r>
      <rPr>
        <sz val="11"/>
        <color rgb="FF000000"/>
        <rFont val="Calibri"/>
      </rPr>
      <t>- Go to the EC2 Dashboard and select "Snapshots" under the "Elastic Block Store" section.</t>
    </r>
    <r>
      <rPr>
        <sz val="11"/>
        <color rgb="FF000000"/>
        <rFont val="Calibri"/>
      </rPr>
      <t xml:space="preserve">
</t>
    </r>
    <r>
      <rPr>
        <sz val="11"/>
        <color rgb="FF000000"/>
        <rFont val="Calibri"/>
      </rPr>
      <t>- Check the list of snapshots to ensure regular backups are being created for all critical volumes.</t>
    </r>
    <r>
      <rPr>
        <sz val="11"/>
        <color rgb="FF000000"/>
        <rFont val="Calibri"/>
      </rPr>
      <t xml:space="preserve">
</t>
    </r>
    <r>
      <rPr>
        <sz val="11"/>
        <color rgb="FF000000"/>
        <rFont val="Calibri"/>
      </rPr>
      <t xml:space="preserve">-  </t>
    </r>
    <r>
      <rPr>
        <b/>
        <sz val="11"/>
        <color rgb="FF000000"/>
        <rFont val="Calibri"/>
      </rPr>
      <t>Verify Snapshot Policies</t>
    </r>
    <r>
      <rPr>
        <sz val="11"/>
        <color rgb="FF000000"/>
        <rFont val="Calibri"/>
      </rPr>
      <t>:</t>
    </r>
    <r>
      <rPr>
        <sz val="11"/>
        <color rgb="FF000000"/>
        <rFont val="Calibri"/>
      </rPr>
      <t xml:space="preserve">
</t>
    </r>
    <r>
      <rPr>
        <sz val="11"/>
        <color rgb="FF000000"/>
        <rFont val="Calibri"/>
      </rPr>
      <t>- Ensure that snapshot lifecycle policies are in place and configured correctly.</t>
    </r>
    <r>
      <rPr>
        <sz val="11"/>
        <color rgb="FF000000"/>
        <rFont val="Calibri"/>
      </rPr>
      <t xml:space="preserve">
</t>
    </r>
    <r>
      <rPr>
        <sz val="11"/>
        <color rgb="FF000000"/>
        <rFont val="Calibri"/>
      </rPr>
      <t>- Go to the "Lifecycle Manager" under the EC2 Dashboard and review policies for automated snapshot creation and retention.</t>
    </r>
    <r>
      <rPr>
        <sz val="11"/>
        <color rgb="FF000000"/>
        <rFont val="Calibri"/>
      </rPr>
      <t xml:space="preserve">
</t>
    </r>
    <r>
      <rPr>
        <sz val="11"/>
        <color rgb="FF000000"/>
        <rFont val="Calibri"/>
      </rPr>
      <t xml:space="preserve">-  </t>
    </r>
    <r>
      <rPr>
        <b/>
        <sz val="11"/>
        <color rgb="FF000000"/>
        <rFont val="Calibri"/>
      </rPr>
      <t>Check Snapshot Status and Details</t>
    </r>
    <r>
      <rPr>
        <sz val="11"/>
        <color rgb="FF000000"/>
        <rFont val="Calibri"/>
      </rPr>
      <t>:</t>
    </r>
    <r>
      <rPr>
        <sz val="11"/>
        <color rgb="FF000000"/>
        <rFont val="Calibri"/>
      </rPr>
      <t xml:space="preserve">
</t>
    </r>
    <r>
      <rPr>
        <sz val="11"/>
        <color rgb="FF000000"/>
        <rFont val="Calibri"/>
      </rPr>
      <t>- Review the status of each snapshot to ensure they are completed successfully.</t>
    </r>
    <r>
      <rPr>
        <sz val="11"/>
        <color rgb="FF000000"/>
        <rFont val="Calibri"/>
      </rPr>
      <t xml:space="preserve">
</t>
    </r>
    <r>
      <rPr>
        <sz val="11"/>
        <color rgb="FF000000"/>
        <rFont val="Calibri"/>
      </rPr>
      <t>- Verify the details of snapshots, such as description, creation time, and the volume ID associated with each snapshot.</t>
    </r>
    <r>
      <rPr>
        <sz val="11"/>
        <color rgb="FF000000"/>
        <rFont val="Calibri"/>
      </rPr>
      <t xml:space="preserve">
</t>
    </r>
    <r>
      <rPr>
        <sz val="11"/>
        <color rgb="FF000000"/>
        <rFont val="Calibri"/>
      </rPr>
      <t xml:space="preserve">-  </t>
    </r>
    <r>
      <rPr>
        <b/>
        <sz val="11"/>
        <color rgb="FF000000"/>
        <rFont val="Calibri"/>
      </rPr>
      <t>Inspect IAM Policies and Permissions</t>
    </r>
    <r>
      <rPr>
        <sz val="11"/>
        <color rgb="FF000000"/>
        <rFont val="Calibri"/>
      </rPr>
      <t>:</t>
    </r>
    <r>
      <rPr>
        <sz val="11"/>
        <color rgb="FF000000"/>
        <rFont val="Calibri"/>
      </rPr>
      <t xml:space="preserve">
</t>
    </r>
    <r>
      <rPr>
        <sz val="11"/>
        <color rgb="FF000000"/>
        <rFont val="Calibri"/>
      </rPr>
      <t>- Navigate to the IAM Dashboard and review the policies attached to users, groups, and roles.</t>
    </r>
    <r>
      <rPr>
        <sz val="11"/>
        <color rgb="FF000000"/>
        <rFont val="Calibri"/>
      </rPr>
      <t xml:space="preserve">
</t>
    </r>
    <r>
      <rPr>
        <sz val="11"/>
        <color rgb="FF000000"/>
        <rFont val="Calibri"/>
      </rPr>
      <t>- Ensure that only authorized personnel have permissions to create, delete, and manage snapshots.</t>
    </r>
    <r>
      <rPr>
        <sz val="11"/>
        <color rgb="FF000000"/>
        <rFont val="Calibri"/>
      </rPr>
      <t xml:space="preserve">
</t>
    </r>
    <r>
      <rPr>
        <sz val="11"/>
        <color rgb="FF000000"/>
        <rFont val="Calibri"/>
      </rPr>
      <t xml:space="preserve">-  </t>
    </r>
    <r>
      <rPr>
        <b/>
        <sz val="11"/>
        <color rgb="FF000000"/>
        <rFont val="Calibri"/>
      </rPr>
      <t>Use AWS Config Rules</t>
    </r>
    <r>
      <rPr>
        <sz val="11"/>
        <color rgb="FF000000"/>
        <rFont val="Calibri"/>
      </rPr>
      <t>:</t>
    </r>
    <r>
      <rPr>
        <sz val="11"/>
        <color rgb="FF000000"/>
        <rFont val="Calibri"/>
      </rPr>
      <t xml:space="preserve">
</t>
    </r>
    <r>
      <rPr>
        <sz val="11"/>
        <color rgb="FF000000"/>
        <rFont val="Calibri"/>
      </rPr>
      <t>- Enable AWS Config to continuously monitor and record AWS resource configurations.</t>
    </r>
    <r>
      <rPr>
        <sz val="11"/>
        <color rgb="FF000000"/>
        <rFont val="Calibri"/>
      </rPr>
      <t xml:space="preserve">
</t>
    </r>
    <r>
      <rPr>
        <sz val="11"/>
        <color rgb="FF000000"/>
        <rFont val="Calibri"/>
      </rPr>
      <t>- Create AWS Config rules to check for compliance with best practices, such as ensuring snapshots are created regularly and are not older than a specific period.</t>
    </r>
    <r>
      <rPr>
        <sz val="11"/>
        <color rgb="FF000000"/>
        <rFont val="Calibri"/>
      </rPr>
      <t xml:space="preserve">
</t>
    </r>
    <r>
      <rPr>
        <sz val="11"/>
        <color rgb="FF000000"/>
        <rFont val="Calibri"/>
      </rPr>
      <t xml:space="preserve">-  </t>
    </r>
    <r>
      <rPr>
        <b/>
        <sz val="11"/>
        <color rgb="FF000000"/>
        <rFont val="Calibri"/>
      </rPr>
      <t>Review AWS CloudTrail Logs</t>
    </r>
    <r>
      <rPr>
        <sz val="11"/>
        <color rgb="FF000000"/>
        <rFont val="Calibri"/>
      </rPr>
      <t>:</t>
    </r>
    <r>
      <rPr>
        <sz val="11"/>
        <color rgb="FF000000"/>
        <rFont val="Calibri"/>
      </rPr>
      <t xml:space="preserve">
</t>
    </r>
    <r>
      <rPr>
        <sz val="11"/>
        <color rgb="FF000000"/>
        <rFont val="Calibri"/>
      </rPr>
      <t>- Use AWS CloudTrail to review logs of API calls related to EBS snapshots.</t>
    </r>
    <r>
      <rPr>
        <sz val="11"/>
        <color rgb="FF000000"/>
        <rFont val="Calibri"/>
      </rPr>
      <t xml:space="preserve">
</t>
    </r>
    <r>
      <rPr>
        <sz val="11"/>
        <color rgb="FF000000"/>
        <rFont val="Calibri"/>
      </rPr>
      <t>- Ensure that all snapshot activities are logged and can be traced back to authorized users and roles.</t>
    </r>
    <r>
      <rPr>
        <sz val="11"/>
        <color rgb="FF000000"/>
        <rFont val="Calibri"/>
      </rPr>
      <t xml:space="preserve">
</t>
    </r>
    <r>
      <rPr>
        <sz val="11"/>
        <color rgb="FF000000"/>
        <rFont val="Calibri"/>
      </rPr>
      <t xml:space="preserve">-  </t>
    </r>
    <r>
      <rPr>
        <b/>
        <sz val="11"/>
        <color rgb="FF000000"/>
        <rFont val="Calibri"/>
      </rPr>
      <t>Generate Reports</t>
    </r>
    <r>
      <rPr>
        <sz val="11"/>
        <color rgb="FF000000"/>
        <rFont val="Calibri"/>
      </rPr>
      <t>:</t>
    </r>
    <r>
      <rPr>
        <sz val="11"/>
        <color rgb="FF000000"/>
        <rFont val="Calibri"/>
      </rPr>
      <t xml:space="preserve">
</t>
    </r>
    <r>
      <rPr>
        <sz val="11"/>
        <color rgb="FF000000"/>
        <rFont val="Calibri"/>
      </rPr>
      <t>- Utilize AWS Config and AWS CloudTrail to generate compliance and activity reports.</t>
    </r>
    <r>
      <rPr>
        <sz val="11"/>
        <color rgb="FF000000"/>
        <rFont val="Calibri"/>
      </rPr>
      <t xml:space="preserve">
</t>
    </r>
    <r>
      <rPr>
        <sz val="11"/>
        <color rgb="FF000000"/>
        <rFont val="Calibri"/>
      </rPr>
      <t>- Review these reports to ensure adherence to snapshot policies and identify any anomalies or unauthorized activities.</t>
    </r>
    <r>
      <rPr>
        <sz val="11"/>
        <color rgb="FF000000"/>
        <rFont val="Calibri"/>
      </rPr>
      <t xml:space="preserve">
</t>
    </r>
    <r>
      <rPr>
        <sz val="11"/>
        <color rgb="FF000000"/>
        <rFont val="Calibri"/>
      </rPr>
      <t>By following these steps, you can effectively audit the use of EBS snapshots to ensure data integrity, security, and compliance with best practices.</t>
    </r>
  </si>
  <si>
    <t>2.6</t>
  </si>
  <si>
    <r>
      <rPr>
        <sz val="11"/>
        <rFont val="Calibri"/>
      </rPr>
      <t>Ensure Proper IAM Configuration for EC2 Instances</t>
    </r>
  </si>
  <si>
    <r>
      <rPr>
        <sz val="11"/>
        <color rgb="FF000000"/>
        <rFont val="Calibri"/>
      </rPr>
      <t xml:space="preserve">-  </t>
    </r>
    <r>
      <rPr>
        <b/>
        <sz val="11"/>
        <color rgb="FF000000"/>
        <rFont val="Calibri"/>
      </rPr>
      <t>Restrict Overly Permissive Policies</t>
    </r>
    <r>
      <rPr>
        <sz val="11"/>
        <color rgb="FF000000"/>
        <rFont val="Calibri"/>
      </rPr>
      <t>:</t>
    </r>
    <r>
      <rPr>
        <sz val="11"/>
        <color rgb="FF000000"/>
        <rFont val="Calibri"/>
      </rPr>
      <t xml:space="preserve">
</t>
    </r>
    <r>
      <rPr>
        <sz val="11"/>
        <color rgb="FF000000"/>
        <rFont val="Calibri"/>
      </rPr>
      <t>- Identify and modify any IAM policies that are overly permissive. Update policies to grant the least privilege necessary for users to perform their tasks.</t>
    </r>
    <r>
      <rPr>
        <sz val="11"/>
        <color rgb="FF000000"/>
        <rFont val="Calibri"/>
      </rPr>
      <t xml:space="preserve">
</t>
    </r>
    <r>
      <rPr>
        <sz val="11"/>
        <color rgb="FF000000"/>
        <rFont val="Calibri"/>
      </rPr>
      <t>- Use IAM policy simulator to test and validate the changes to ensure they do not disrupt operations.</t>
    </r>
    <r>
      <rPr>
        <sz val="11"/>
        <color rgb="FF000000"/>
        <rFont val="Calibri"/>
      </rPr>
      <t xml:space="preserve">
</t>
    </r>
    <r>
      <rPr>
        <sz val="11"/>
        <color rgb="FF000000"/>
        <rFont val="Calibri"/>
      </rPr>
      <t xml:space="preserve">-  </t>
    </r>
    <r>
      <rPr>
        <b/>
        <sz val="11"/>
        <color rgb="FF000000"/>
        <rFont val="Calibri"/>
      </rPr>
      <t>Enable Multi-Factor Authentication (MFA)</t>
    </r>
    <r>
      <rPr>
        <sz val="11"/>
        <color rgb="FF000000"/>
        <rFont val="Calibri"/>
      </rPr>
      <t>:</t>
    </r>
    <r>
      <rPr>
        <sz val="11"/>
        <color rgb="FF000000"/>
        <rFont val="Calibri"/>
      </rPr>
      <t xml:space="preserve">
</t>
    </r>
    <r>
      <rPr>
        <sz val="11"/>
        <color rgb="FF000000"/>
        <rFont val="Calibri"/>
      </rPr>
      <t>- For all users with console access, enable MFA. This adds an additional layer of security.</t>
    </r>
    <r>
      <rPr>
        <sz val="11"/>
        <color rgb="FF000000"/>
        <rFont val="Calibri"/>
      </rPr>
      <t xml:space="preserve">
</t>
    </r>
    <r>
      <rPr>
        <sz val="11"/>
        <color rgb="FF000000"/>
        <rFont val="Calibri"/>
      </rPr>
      <t>- Navigate to the IAM Dashboard, select "Users," and enable MFA under the "Security credentials" tab for each user.</t>
    </r>
    <r>
      <rPr>
        <sz val="11"/>
        <color rgb="FF000000"/>
        <rFont val="Calibri"/>
      </rPr>
      <t xml:space="preserve">
</t>
    </r>
    <r>
      <rPr>
        <sz val="11"/>
        <color rgb="FF000000"/>
        <rFont val="Calibri"/>
      </rPr>
      <t xml:space="preserve">-  </t>
    </r>
    <r>
      <rPr>
        <b/>
        <sz val="11"/>
        <color rgb="FF000000"/>
        <rFont val="Calibri"/>
      </rPr>
      <t>Rotate Access Keys</t>
    </r>
    <r>
      <rPr>
        <sz val="11"/>
        <color rgb="FF000000"/>
        <rFont val="Calibri"/>
      </rPr>
      <t>:</t>
    </r>
    <r>
      <rPr>
        <sz val="11"/>
        <color rgb="FF000000"/>
        <rFont val="Calibri"/>
      </rPr>
      <t xml:space="preserve">
</t>
    </r>
    <r>
      <rPr>
        <sz val="11"/>
        <color rgb="FF000000"/>
        <rFont val="Calibri"/>
      </rPr>
      <t>- Regularly rotate access keys for IAM users to reduce the risk of compromised credentials.</t>
    </r>
    <r>
      <rPr>
        <sz val="11"/>
        <color rgb="FF000000"/>
        <rFont val="Calibri"/>
      </rPr>
      <t xml:space="preserve">
</t>
    </r>
    <r>
      <rPr>
        <sz val="11"/>
        <color rgb="FF000000"/>
        <rFont val="Calibri"/>
      </rPr>
      <t>- In the IAM Dashboard, select "Users," go to the "Security credentials" tab, and create new access keys. Then, disable and delete old access keys after confirming the new keys are functioning correctly.</t>
    </r>
    <r>
      <rPr>
        <sz val="11"/>
        <color rgb="FF000000"/>
        <rFont val="Calibri"/>
      </rPr>
      <t xml:space="preserve">
</t>
    </r>
    <r>
      <rPr>
        <sz val="11"/>
        <color rgb="FF000000"/>
        <rFont val="Calibri"/>
      </rPr>
      <t xml:space="preserve">-  </t>
    </r>
    <r>
      <rPr>
        <b/>
        <sz val="11"/>
        <color rgb="FF000000"/>
        <rFont val="Calibri"/>
      </rPr>
      <t>Remove Unnecessary Users and Roles</t>
    </r>
    <r>
      <rPr>
        <sz val="11"/>
        <color rgb="FF000000"/>
        <rFont val="Calibri"/>
      </rPr>
      <t>:</t>
    </r>
    <r>
      <rPr>
        <sz val="11"/>
        <color rgb="FF000000"/>
        <rFont val="Calibri"/>
      </rPr>
      <t xml:space="preserve">
</t>
    </r>
    <r>
      <rPr>
        <sz val="11"/>
        <color rgb="FF000000"/>
        <rFont val="Calibri"/>
      </rPr>
      <t>- Delete any IAM users or roles that are no longer needed to minimize potential security risks.</t>
    </r>
    <r>
      <rPr>
        <sz val="11"/>
        <color rgb="FF000000"/>
        <rFont val="Calibri"/>
      </rPr>
      <t xml:space="preserve">
</t>
    </r>
    <r>
      <rPr>
        <sz val="11"/>
        <color rgb="FF000000"/>
        <rFont val="Calibri"/>
      </rPr>
      <t>- Review each user and role, and remove those that are inactive or no longer required.</t>
    </r>
    <r>
      <rPr>
        <sz val="11"/>
        <color rgb="FF000000"/>
        <rFont val="Calibri"/>
      </rPr>
      <t xml:space="preserve">
</t>
    </r>
    <r>
      <rPr>
        <sz val="11"/>
        <color rgb="FF000000"/>
        <rFont val="Calibri"/>
      </rPr>
      <t xml:space="preserve">-  </t>
    </r>
    <r>
      <rPr>
        <b/>
        <sz val="11"/>
        <color rgb="FF000000"/>
        <rFont val="Calibri"/>
      </rPr>
      <t>Implement Role-Based Access Control (RBAC)</t>
    </r>
    <r>
      <rPr>
        <sz val="11"/>
        <color rgb="FF000000"/>
        <rFont val="Calibri"/>
      </rPr>
      <t>:</t>
    </r>
    <r>
      <rPr>
        <sz val="11"/>
        <color rgb="FF000000"/>
        <rFont val="Calibri"/>
      </rPr>
      <t xml:space="preserve">
</t>
    </r>
    <r>
      <rPr>
        <sz val="11"/>
        <color rgb="FF000000"/>
        <rFont val="Calibri"/>
      </rPr>
      <t>- Group users by their roles and assign permissions based on job functions.</t>
    </r>
    <r>
      <rPr>
        <sz val="11"/>
        <color rgb="FF000000"/>
        <rFont val="Calibri"/>
      </rPr>
      <t xml:space="preserve">
</t>
    </r>
    <r>
      <rPr>
        <sz val="11"/>
        <color rgb="FF000000"/>
        <rFont val="Calibri"/>
      </rPr>
      <t>- Use IAM groups to manage permissions collectively rather than individually for each user.</t>
    </r>
    <r>
      <rPr>
        <sz val="11"/>
        <color rgb="FF000000"/>
        <rFont val="Calibri"/>
      </rPr>
      <t xml:space="preserve">
</t>
    </r>
    <r>
      <rPr>
        <sz val="11"/>
        <color rgb="FF000000"/>
        <rFont val="Calibri"/>
      </rPr>
      <t xml:space="preserve">-  </t>
    </r>
    <r>
      <rPr>
        <b/>
        <sz val="11"/>
        <color rgb="FF000000"/>
        <rFont val="Calibri"/>
      </rPr>
      <t>Regularly Review and Update IAM Policies</t>
    </r>
    <r>
      <rPr>
        <sz val="11"/>
        <color rgb="FF000000"/>
        <rFont val="Calibri"/>
      </rPr>
      <t>:</t>
    </r>
    <r>
      <rPr>
        <sz val="11"/>
        <color rgb="FF000000"/>
        <rFont val="Calibri"/>
      </rPr>
      <t xml:space="preserve">
</t>
    </r>
    <r>
      <rPr>
        <sz val="11"/>
        <color rgb="FF000000"/>
        <rFont val="Calibri"/>
      </rPr>
      <t>- Set up a regular schedule to review and update IAM policies to ensure they remain aligned with security best practices and organizational changes.</t>
    </r>
    <r>
      <rPr>
        <sz val="11"/>
        <color rgb="FF000000"/>
        <rFont val="Calibri"/>
      </rPr>
      <t xml:space="preserve">
</t>
    </r>
    <r>
      <rPr>
        <sz val="11"/>
        <color rgb="FF000000"/>
        <rFont val="Calibri"/>
      </rPr>
      <t>- Use AWS Config and AWS Config Rules to continuously monitor policy changes and ensure compliance.</t>
    </r>
    <r>
      <rPr>
        <sz val="11"/>
        <color rgb="FF000000"/>
        <rFont val="Calibri"/>
      </rPr>
      <t xml:space="preserve">
</t>
    </r>
    <r>
      <rPr>
        <sz val="11"/>
        <color rgb="FF000000"/>
        <rFont val="Calibri"/>
      </rPr>
      <t xml:space="preserve">-  </t>
    </r>
    <r>
      <rPr>
        <b/>
        <sz val="11"/>
        <color rgb="FF000000"/>
        <rFont val="Calibri"/>
      </rPr>
      <t>Enable AWS CloudTrail and AWS Config</t>
    </r>
    <r>
      <rPr>
        <sz val="11"/>
        <color rgb="FF000000"/>
        <rFont val="Calibri"/>
      </rPr>
      <t>:</t>
    </r>
    <r>
      <rPr>
        <sz val="11"/>
        <color rgb="FF000000"/>
        <rFont val="Calibri"/>
      </rPr>
      <t xml:space="preserve">
</t>
    </r>
    <r>
      <rPr>
        <sz val="11"/>
        <color rgb="FF000000"/>
        <rFont val="Calibri"/>
      </rPr>
      <t>- Ensure that AWS CloudTrail is enabled to log all IAM activities. Configure it to capture and analyze logs for unauthorized access and policy changes.</t>
    </r>
    <r>
      <rPr>
        <sz val="11"/>
        <color rgb="FF000000"/>
        <rFont val="Calibri"/>
      </rPr>
      <t xml:space="preserve">
</t>
    </r>
    <r>
      <rPr>
        <sz val="11"/>
        <color rgb="FF000000"/>
        <rFont val="Calibri"/>
      </rPr>
      <t>- Enable AWS Config to continuously monitor IAM resource configurations and compliance with best practices.</t>
    </r>
    <r>
      <rPr>
        <sz val="11"/>
        <color rgb="FF000000"/>
        <rFont val="Calibri"/>
      </rPr>
      <t xml:space="preserve">
</t>
    </r>
    <r>
      <rPr>
        <sz val="11"/>
        <color rgb="FF000000"/>
        <rFont val="Calibri"/>
      </rPr>
      <t xml:space="preserve">-  </t>
    </r>
    <r>
      <rPr>
        <b/>
        <sz val="11"/>
        <color rgb="FF000000"/>
        <rFont val="Calibri"/>
      </rPr>
      <t>Conduct Security Awareness Training</t>
    </r>
    <r>
      <rPr>
        <sz val="11"/>
        <color rgb="FF000000"/>
        <rFont val="Calibri"/>
      </rPr>
      <t>:</t>
    </r>
    <r>
      <rPr>
        <sz val="11"/>
        <color rgb="FF000000"/>
        <rFont val="Calibri"/>
      </rPr>
      <t xml:space="preserve">
</t>
    </r>
    <r>
      <rPr>
        <sz val="11"/>
        <color rgb="FF000000"/>
        <rFont val="Calibri"/>
      </rPr>
      <t>- Provide regular security training for all users to educate them on best practices for using IAM and the importance of security measures like MFA and least privilege access.</t>
    </r>
    <r>
      <rPr>
        <sz val="11"/>
        <color rgb="FF000000"/>
        <rFont val="Calibri"/>
      </rPr>
      <t xml:space="preserve">
</t>
    </r>
    <r>
      <rPr>
        <sz val="11"/>
        <color rgb="FF000000"/>
        <rFont val="Calibri"/>
      </rPr>
      <t xml:space="preserve">-  </t>
    </r>
    <r>
      <rPr>
        <b/>
        <sz val="11"/>
        <color rgb="FF000000"/>
        <rFont val="Calibri"/>
      </rPr>
      <t>Implement IAM Access Analyzer</t>
    </r>
    <r>
      <rPr>
        <sz val="11"/>
        <color rgb="FF000000"/>
        <rFont val="Calibri"/>
      </rPr>
      <t>:</t>
    </r>
    <r>
      <rPr>
        <sz val="11"/>
        <color rgb="FF000000"/>
        <rFont val="Calibri"/>
      </rPr>
      <t xml:space="preserve">
</t>
    </r>
    <r>
      <rPr>
        <sz val="11"/>
        <color rgb="FF000000"/>
        <rFont val="Calibri"/>
      </rPr>
      <t>- Use IAM Access Analyzer to identify and remediate permissions that allow external access to your resources.</t>
    </r>
    <r>
      <rPr>
        <sz val="11"/>
        <color rgb="FF000000"/>
        <rFont val="Calibri"/>
      </rPr>
      <t xml:space="preserve">
</t>
    </r>
    <r>
      <rPr>
        <sz val="11"/>
        <color rgb="FF000000"/>
        <rFont val="Calibri"/>
      </rPr>
      <t>- Regularly review the findings and adjust permissions to ensure that only the necessary external access is granted.</t>
    </r>
  </si>
  <si>
    <r>
      <rPr>
        <sz val="11"/>
        <color rgb="FF000000"/>
        <rFont val="Calibri"/>
      </rPr>
      <t>IAM, or Identity and Access Management, is a vital security service used to control and manage access to AWS resources, ensuring only authorized users and services can interact with them. It allows you to create users and groups, set permissions, enforce multi-factor authentication, and implement least privilege principles to enhance security and compliance.</t>
    </r>
  </si>
  <si>
    <r>
      <rPr>
        <sz val="11"/>
        <color rgb="FF000000"/>
        <rFont val="Calibri"/>
      </rPr>
      <t>Not implementing IAM properly can lead to significant security vulnerabilities, including unauthorized access to AWS resources, data breaches, and potential loss of sensitive information. Without IAM, it is challenging to enforce access controls, monitor user activity, and implement security best practices such as multi-factor authentication and least privilege principles. This can result in increased risk of malicious attacks, operational disruptions, non-compliance with regulatory requirements, and substantial financial damage.</t>
    </r>
  </si>
  <si>
    <r>
      <rPr>
        <sz val="11"/>
        <color rgb="FF000000"/>
        <rFont val="Calibri"/>
      </rPr>
      <t xml:space="preserve">-  </t>
    </r>
    <r>
      <rPr>
        <b/>
        <sz val="11"/>
        <color rgb="FF000000"/>
        <rFont val="Calibri"/>
      </rPr>
      <t>Access the AWS Management Console</t>
    </r>
    <r>
      <rPr>
        <sz val="11"/>
        <color rgb="FF000000"/>
        <rFont val="Calibri"/>
      </rPr>
      <t>:</t>
    </r>
    <r>
      <rPr>
        <sz val="11"/>
        <color rgb="FF000000"/>
        <rFont val="Calibri"/>
      </rPr>
      <t xml:space="preserve">
</t>
    </r>
    <r>
      <rPr>
        <sz val="11"/>
        <color rgb="FF000000"/>
        <rFont val="Calibri"/>
      </rPr>
      <t>- Log in to your AWS account and navigate to the AWS Management Console.</t>
    </r>
    <r>
      <rPr>
        <sz val="11"/>
        <color rgb="FF000000"/>
        <rFont val="Calibri"/>
      </rPr>
      <t xml:space="preserve">
</t>
    </r>
    <r>
      <rPr>
        <sz val="11"/>
        <color rgb="FF000000"/>
        <rFont val="Calibri"/>
      </rPr>
      <t xml:space="preserve">-  </t>
    </r>
    <r>
      <rPr>
        <b/>
        <sz val="11"/>
        <color rgb="FF000000"/>
        <rFont val="Calibri"/>
      </rPr>
      <t>Review IAM Users and Roles</t>
    </r>
    <r>
      <rPr>
        <sz val="11"/>
        <color rgb="FF000000"/>
        <rFont val="Calibri"/>
      </rPr>
      <t>:</t>
    </r>
    <r>
      <rPr>
        <sz val="11"/>
        <color rgb="FF000000"/>
        <rFont val="Calibri"/>
      </rPr>
      <t xml:space="preserve">
</t>
    </r>
    <r>
      <rPr>
        <sz val="11"/>
        <color rgb="FF000000"/>
        <rFont val="Calibri"/>
      </rPr>
      <t>- Go to the IAM Dashboard and select "Users" to review all user accounts.</t>
    </r>
    <r>
      <rPr>
        <sz val="11"/>
        <color rgb="FF000000"/>
        <rFont val="Calibri"/>
      </rPr>
      <t xml:space="preserve">
</t>
    </r>
    <r>
      <rPr>
        <sz val="11"/>
        <color rgb="FF000000"/>
        <rFont val="Calibri"/>
      </rPr>
      <t>- Check each user for appropriate permissions, MFA enablement, and adherence to the principle of least privilege.</t>
    </r>
    <r>
      <rPr>
        <sz val="11"/>
        <color rgb="FF000000"/>
        <rFont val="Calibri"/>
      </rPr>
      <t xml:space="preserve">
</t>
    </r>
    <r>
      <rPr>
        <sz val="11"/>
        <color rgb="FF000000"/>
        <rFont val="Calibri"/>
      </rPr>
      <t>- Similarly, review the "Roles" section to ensure roles have the correct permissions and are assigned appropriately.</t>
    </r>
    <r>
      <rPr>
        <sz val="11"/>
        <color rgb="FF000000"/>
        <rFont val="Calibri"/>
      </rPr>
      <t xml:space="preserve">
</t>
    </r>
    <r>
      <rPr>
        <sz val="11"/>
        <color rgb="FF000000"/>
        <rFont val="Calibri"/>
      </rPr>
      <t xml:space="preserve">-  </t>
    </r>
    <r>
      <rPr>
        <b/>
        <sz val="11"/>
        <color rgb="FF000000"/>
        <rFont val="Calibri"/>
      </rPr>
      <t>Check IAM Policies</t>
    </r>
    <r>
      <rPr>
        <sz val="11"/>
        <color rgb="FF000000"/>
        <rFont val="Calibri"/>
      </rPr>
      <t>:</t>
    </r>
    <r>
      <rPr>
        <sz val="11"/>
        <color rgb="FF000000"/>
        <rFont val="Calibri"/>
      </rPr>
      <t xml:space="preserve">
</t>
    </r>
    <r>
      <rPr>
        <sz val="11"/>
        <color rgb="FF000000"/>
        <rFont val="Calibri"/>
      </rPr>
      <t>- In the IAM Dashboard, navigate to "Policies" and review both AWS managed and customer-managed policies.</t>
    </r>
    <r>
      <rPr>
        <sz val="11"/>
        <color rgb="FF000000"/>
        <rFont val="Calibri"/>
      </rPr>
      <t xml:space="preserve">
</t>
    </r>
    <r>
      <rPr>
        <sz val="11"/>
        <color rgb="FF000000"/>
        <rFont val="Calibri"/>
      </rPr>
      <t>- Ensure that policies follow the principle of least privilege and do not grant excessive permissions.</t>
    </r>
    <r>
      <rPr>
        <sz val="11"/>
        <color rgb="FF000000"/>
        <rFont val="Calibri"/>
      </rPr>
      <t xml:space="preserve">
</t>
    </r>
    <r>
      <rPr>
        <sz val="11"/>
        <color rgb="FF000000"/>
        <rFont val="Calibri"/>
      </rPr>
      <t xml:space="preserve">-  </t>
    </r>
    <r>
      <rPr>
        <b/>
        <sz val="11"/>
        <color rgb="FF000000"/>
        <rFont val="Calibri"/>
      </rPr>
      <t>Analyze IAM Groups</t>
    </r>
    <r>
      <rPr>
        <sz val="11"/>
        <color rgb="FF000000"/>
        <rFont val="Calibri"/>
      </rPr>
      <t>:</t>
    </r>
    <r>
      <rPr>
        <sz val="11"/>
        <color rgb="FF000000"/>
        <rFont val="Calibri"/>
      </rPr>
      <t xml:space="preserve">
</t>
    </r>
    <r>
      <rPr>
        <sz val="11"/>
        <color rgb="FF000000"/>
        <rFont val="Calibri"/>
      </rPr>
      <t>- Review the groups in the IAM Dashboard under "Groups."</t>
    </r>
    <r>
      <rPr>
        <sz val="11"/>
        <color rgb="FF000000"/>
        <rFont val="Calibri"/>
      </rPr>
      <t xml:space="preserve">
</t>
    </r>
    <r>
      <rPr>
        <sz val="11"/>
        <color rgb="FF000000"/>
        <rFont val="Calibri"/>
      </rPr>
      <t>- Ensure that users are grouped appropriately and that groups have suitable permissions.</t>
    </r>
    <r>
      <rPr>
        <sz val="11"/>
        <color rgb="FF000000"/>
        <rFont val="Calibri"/>
      </rPr>
      <t xml:space="preserve">
</t>
    </r>
    <r>
      <rPr>
        <sz val="11"/>
        <color rgb="FF000000"/>
        <rFont val="Calibri"/>
      </rPr>
      <t xml:space="preserve">-  </t>
    </r>
    <r>
      <rPr>
        <b/>
        <sz val="11"/>
        <color rgb="FF000000"/>
        <rFont val="Calibri"/>
      </rPr>
      <t>Examine MFA Settings</t>
    </r>
    <r>
      <rPr>
        <sz val="11"/>
        <color rgb="FF000000"/>
        <rFont val="Calibri"/>
      </rPr>
      <t>:</t>
    </r>
    <r>
      <rPr>
        <sz val="11"/>
        <color rgb="FF000000"/>
        <rFont val="Calibri"/>
      </rPr>
      <t xml:space="preserve">
</t>
    </r>
    <r>
      <rPr>
        <sz val="11"/>
        <color rgb="FF000000"/>
        <rFont val="Calibri"/>
      </rPr>
      <t>- Verify that Multi-Factor Authentication (MFA) is enabled for all users with console access.</t>
    </r>
    <r>
      <rPr>
        <sz val="11"/>
        <color rgb="FF000000"/>
        <rFont val="Calibri"/>
      </rPr>
      <t xml:space="preserve">
</t>
    </r>
    <r>
      <rPr>
        <sz val="11"/>
        <color rgb="FF000000"/>
        <rFont val="Calibri"/>
      </rPr>
      <t>- In the IAM Dashboard, click on "Users" and check the "Security credentials" tab for each user to confirm MFA setup.</t>
    </r>
    <r>
      <rPr>
        <sz val="11"/>
        <color rgb="FF000000"/>
        <rFont val="Calibri"/>
      </rPr>
      <t xml:space="preserve">
</t>
    </r>
    <r>
      <rPr>
        <sz val="11"/>
        <color rgb="FF000000"/>
        <rFont val="Calibri"/>
      </rPr>
      <t xml:space="preserve">-  </t>
    </r>
    <r>
      <rPr>
        <b/>
        <sz val="11"/>
        <color rgb="FF000000"/>
        <rFont val="Calibri"/>
      </rPr>
      <t>Audit IAM Activity</t>
    </r>
    <r>
      <rPr>
        <sz val="11"/>
        <color rgb="FF000000"/>
        <rFont val="Calibri"/>
      </rPr>
      <t>:</t>
    </r>
    <r>
      <rPr>
        <sz val="11"/>
        <color rgb="FF000000"/>
        <rFont val="Calibri"/>
      </rPr>
      <t xml:space="preserve">
</t>
    </r>
    <r>
      <rPr>
        <sz val="11"/>
        <color rgb="FF000000"/>
        <rFont val="Calibri"/>
      </rPr>
      <t>- Use AWS CloudTrail to review logs of IAM activities, including user logins, policy changes, and other management activities.</t>
    </r>
    <r>
      <rPr>
        <sz val="11"/>
        <color rgb="FF000000"/>
        <rFont val="Calibri"/>
      </rPr>
      <t xml:space="preserve">
</t>
    </r>
    <r>
      <rPr>
        <sz val="11"/>
        <color rgb="FF000000"/>
        <rFont val="Calibri"/>
      </rPr>
      <t>- Ensure that all IAM activities are logged and can be traced back to authorized users.</t>
    </r>
    <r>
      <rPr>
        <sz val="11"/>
        <color rgb="FF000000"/>
        <rFont val="Calibri"/>
      </rPr>
      <t xml:space="preserve">
</t>
    </r>
    <r>
      <rPr>
        <sz val="11"/>
        <color rgb="FF000000"/>
        <rFont val="Calibri"/>
      </rPr>
      <t xml:space="preserve">-  </t>
    </r>
    <r>
      <rPr>
        <b/>
        <sz val="11"/>
        <color rgb="FF000000"/>
        <rFont val="Calibri"/>
      </rPr>
      <t>Implement AWS Config Rules</t>
    </r>
    <r>
      <rPr>
        <sz val="11"/>
        <color rgb="FF000000"/>
        <rFont val="Calibri"/>
      </rPr>
      <t>:</t>
    </r>
    <r>
      <rPr>
        <sz val="11"/>
        <color rgb="FF000000"/>
        <rFont val="Calibri"/>
      </rPr>
      <t xml:space="preserve">
</t>
    </r>
    <r>
      <rPr>
        <sz val="11"/>
        <color rgb="FF000000"/>
        <rFont val="Calibri"/>
      </rPr>
      <t>- Enable AWS Config to continuously monitor IAM configurations.</t>
    </r>
    <r>
      <rPr>
        <sz val="11"/>
        <color rgb="FF000000"/>
        <rFont val="Calibri"/>
      </rPr>
      <t xml:space="preserve">
</t>
    </r>
    <r>
      <rPr>
        <sz val="11"/>
        <color rgb="FF000000"/>
        <rFont val="Calibri"/>
      </rPr>
      <t>- Create and apply AWS Config rules that check for compliance with best practices, such as ensuring all users have MFA enabled and policies are not overly permissive.</t>
    </r>
    <r>
      <rPr>
        <sz val="11"/>
        <color rgb="FF000000"/>
        <rFont val="Calibri"/>
      </rPr>
      <t xml:space="preserve">
</t>
    </r>
    <r>
      <rPr>
        <sz val="11"/>
        <color rgb="FF000000"/>
        <rFont val="Calibri"/>
      </rPr>
      <t xml:space="preserve">-  </t>
    </r>
    <r>
      <rPr>
        <b/>
        <sz val="11"/>
        <color rgb="FF000000"/>
        <rFont val="Calibri"/>
      </rPr>
      <t>Generate IAM Reports</t>
    </r>
    <r>
      <rPr>
        <sz val="11"/>
        <color rgb="FF000000"/>
        <rFont val="Calibri"/>
      </rPr>
      <t>:</t>
    </r>
    <r>
      <rPr>
        <sz val="11"/>
        <color rgb="FF000000"/>
        <rFont val="Calibri"/>
      </rPr>
      <t xml:space="preserve">
</t>
    </r>
    <r>
      <rPr>
        <sz val="11"/>
        <color rgb="FF000000"/>
        <rFont val="Calibri"/>
      </rPr>
      <t>- Use AWS IAM Access Analyzer to identify permissions granted to resources that can be accessed from outside your AWS account.</t>
    </r>
    <r>
      <rPr>
        <sz val="11"/>
        <color rgb="FF000000"/>
        <rFont val="Calibri"/>
      </rPr>
      <t xml:space="preserve">
</t>
    </r>
    <r>
      <rPr>
        <sz val="11"/>
        <color rgb="FF000000"/>
        <rFont val="Calibri"/>
      </rPr>
      <t>- Generate IAM credential reports from the IAM Dashboard to review the status of all IAM users, including when their passwords were last used and when their access keys were last rotated.</t>
    </r>
    <r>
      <rPr>
        <sz val="11"/>
        <color rgb="FF000000"/>
        <rFont val="Calibri"/>
      </rPr>
      <t xml:space="preserve">
</t>
    </r>
    <r>
      <rPr>
        <sz val="11"/>
        <color rgb="FF000000"/>
        <rFont val="Calibri"/>
      </rPr>
      <t xml:space="preserve">-  </t>
    </r>
    <r>
      <rPr>
        <b/>
        <sz val="11"/>
        <color rgb="FF000000"/>
        <rFont val="Calibri"/>
      </rPr>
      <t>Conduct Regular Reviews</t>
    </r>
    <r>
      <rPr>
        <sz val="11"/>
        <color rgb="FF000000"/>
        <rFont val="Calibri"/>
      </rPr>
      <t>:</t>
    </r>
    <r>
      <rPr>
        <sz val="11"/>
        <color rgb="FF000000"/>
        <rFont val="Calibri"/>
      </rPr>
      <t xml:space="preserve">
</t>
    </r>
    <r>
      <rPr>
        <sz val="11"/>
        <color rgb="FF000000"/>
        <rFont val="Calibri"/>
      </rPr>
      <t>- Schedule regular audits to review IAM configurations and policies.</t>
    </r>
    <r>
      <rPr>
        <sz val="11"/>
        <color rgb="FF000000"/>
        <rFont val="Calibri"/>
      </rPr>
      <t xml:space="preserve">
</t>
    </r>
    <r>
      <rPr>
        <sz val="11"/>
        <color rgb="FF000000"/>
        <rFont val="Calibri"/>
      </rPr>
      <t>- Periodically update and refine IAM policies and permissions to ensure ongoing compliance and security.</t>
    </r>
  </si>
  <si>
    <t>2.7</t>
  </si>
  <si>
    <r>
      <rPr>
        <sz val="11"/>
        <rFont val="Calibri"/>
      </rPr>
      <t>Ensure creating IAM User</t>
    </r>
  </si>
  <si>
    <r>
      <rPr>
        <sz val="11"/>
        <color rgb="FF000000"/>
        <rFont val="Calibri"/>
      </rPr>
      <t xml:space="preserve">-  </t>
    </r>
    <r>
      <rPr>
        <b/>
        <sz val="11"/>
        <color rgb="FF000000"/>
        <rFont val="Calibri"/>
      </rPr>
      <t>Remove Unauthorized Users</t>
    </r>
    <r>
      <rPr>
        <sz val="11"/>
        <color rgb="FF000000"/>
        <rFont val="Calibri"/>
      </rPr>
      <t>:</t>
    </r>
    <r>
      <rPr>
        <sz val="11"/>
        <color rgb="FF000000"/>
        <rFont val="Calibri"/>
      </rPr>
      <t xml:space="preserve">
</t>
    </r>
    <r>
      <rPr>
        <sz val="11"/>
        <color rgb="FF000000"/>
        <rFont val="Calibri"/>
      </rPr>
      <t>- Go to the IAM Dashboard, select "Users," and review the list of users.</t>
    </r>
    <r>
      <rPr>
        <sz val="11"/>
        <color rgb="FF000000"/>
        <rFont val="Calibri"/>
      </rPr>
      <t xml:space="preserve">
</t>
    </r>
    <r>
      <rPr>
        <sz val="11"/>
        <color rgb="FF000000"/>
        <rFont val="Calibri"/>
      </rPr>
      <t>- Identify any unauthorized or unverified users and delete their accounts to prevent unauthorized access.</t>
    </r>
    <r>
      <rPr>
        <sz val="11"/>
        <color rgb="FF000000"/>
        <rFont val="Calibri"/>
      </rPr>
      <t xml:space="preserve">
</t>
    </r>
    <r>
      <rPr>
        <sz val="11"/>
        <color rgb="FF000000"/>
        <rFont val="Calibri"/>
      </rPr>
      <t xml:space="preserve">-  </t>
    </r>
    <r>
      <rPr>
        <b/>
        <sz val="11"/>
        <color rgb="FF000000"/>
        <rFont val="Calibri"/>
      </rPr>
      <t>Enable Multi-Factor Authentication (MFA)</t>
    </r>
    <r>
      <rPr>
        <sz val="11"/>
        <color rgb="FF000000"/>
        <rFont val="Calibri"/>
      </rPr>
      <t>:</t>
    </r>
    <r>
      <rPr>
        <sz val="11"/>
        <color rgb="FF000000"/>
        <rFont val="Calibri"/>
      </rPr>
      <t xml:space="preserve">
</t>
    </r>
    <r>
      <rPr>
        <sz val="11"/>
        <color rgb="FF000000"/>
        <rFont val="Calibri"/>
      </rPr>
      <t>- For each IAM user, go to the "Security credentials" tab and enable MFA.</t>
    </r>
    <r>
      <rPr>
        <sz val="11"/>
        <color rgb="FF000000"/>
        <rFont val="Calibri"/>
      </rPr>
      <t xml:space="preserve">
</t>
    </r>
    <r>
      <rPr>
        <sz val="11"/>
        <color rgb="FF000000"/>
        <rFont val="Calibri"/>
      </rPr>
      <t>- Ensure all users have MFA configured to enhance security and reduce the risk of unauthorized access.</t>
    </r>
    <r>
      <rPr>
        <sz val="11"/>
        <color rgb="FF000000"/>
        <rFont val="Calibri"/>
      </rPr>
      <t xml:space="preserve">
</t>
    </r>
    <r>
      <rPr>
        <sz val="11"/>
        <color rgb="FF000000"/>
        <rFont val="Calibri"/>
      </rPr>
      <t xml:space="preserve">-  </t>
    </r>
    <r>
      <rPr>
        <b/>
        <sz val="11"/>
        <color rgb="FF000000"/>
        <rFont val="Calibri"/>
      </rPr>
      <t>Update User Policies</t>
    </r>
    <r>
      <rPr>
        <sz val="11"/>
        <color rgb="FF000000"/>
        <rFont val="Calibri"/>
      </rPr>
      <t>:</t>
    </r>
    <r>
      <rPr>
        <sz val="11"/>
        <color rgb="FF000000"/>
        <rFont val="Calibri"/>
      </rPr>
      <t xml:space="preserve">
</t>
    </r>
    <r>
      <rPr>
        <sz val="11"/>
        <color rgb="FF000000"/>
        <rFont val="Calibri"/>
      </rPr>
      <t>- Review the policies attached to each IAM user.</t>
    </r>
    <r>
      <rPr>
        <sz val="11"/>
        <color rgb="FF000000"/>
        <rFont val="Calibri"/>
      </rPr>
      <t xml:space="preserve">
</t>
    </r>
    <r>
      <rPr>
        <sz val="11"/>
        <color rgb="FF000000"/>
        <rFont val="Calibri"/>
      </rPr>
      <t>- Modify policies to follow the principle of least privilege, ensuring users have only the permissions necessary for their role.</t>
    </r>
    <r>
      <rPr>
        <sz val="11"/>
        <color rgb="FF000000"/>
        <rFont val="Calibri"/>
      </rPr>
      <t xml:space="preserve">
</t>
    </r>
    <r>
      <rPr>
        <sz val="11"/>
        <color rgb="FF000000"/>
        <rFont val="Calibri"/>
      </rPr>
      <t>- Remove any overly permissive policies that could lead to security risks.</t>
    </r>
    <r>
      <rPr>
        <sz val="11"/>
        <color rgb="FF000000"/>
        <rFont val="Calibri"/>
      </rPr>
      <t xml:space="preserve">
</t>
    </r>
    <r>
      <rPr>
        <sz val="11"/>
        <color rgb="FF000000"/>
        <rFont val="Calibri"/>
      </rPr>
      <t xml:space="preserve">-  </t>
    </r>
    <r>
      <rPr>
        <b/>
        <sz val="11"/>
        <color rgb="FF000000"/>
        <rFont val="Calibri"/>
      </rPr>
      <t>Rotate Access Keys</t>
    </r>
    <r>
      <rPr>
        <sz val="11"/>
        <color rgb="FF000000"/>
        <rFont val="Calibri"/>
      </rPr>
      <t>:</t>
    </r>
    <r>
      <rPr>
        <sz val="11"/>
        <color rgb="FF000000"/>
        <rFont val="Calibri"/>
      </rPr>
      <t xml:space="preserve">
</t>
    </r>
    <r>
      <rPr>
        <sz val="11"/>
        <color rgb="FF000000"/>
        <rFont val="Calibri"/>
      </rPr>
      <t>- For IAM users with long-lived access keys, create new keys and update the applications or services using them.</t>
    </r>
    <r>
      <rPr>
        <sz val="11"/>
        <color rgb="FF000000"/>
        <rFont val="Calibri"/>
      </rPr>
      <t xml:space="preserve">
</t>
    </r>
    <r>
      <rPr>
        <sz val="11"/>
        <color rgb="FF000000"/>
        <rFont val="Calibri"/>
      </rPr>
      <t>- Delete the old access keys to reduce the risk of compromised credentials.</t>
    </r>
    <r>
      <rPr>
        <sz val="11"/>
        <color rgb="FF000000"/>
        <rFont val="Calibri"/>
      </rPr>
      <t xml:space="preserve">
</t>
    </r>
    <r>
      <rPr>
        <sz val="11"/>
        <color rgb="FF000000"/>
        <rFont val="Calibri"/>
      </rPr>
      <t>- Encourage regular rotation of access keys as a security best practice.</t>
    </r>
    <r>
      <rPr>
        <sz val="11"/>
        <color rgb="FF000000"/>
        <rFont val="Calibri"/>
      </rPr>
      <t xml:space="preserve">
</t>
    </r>
    <r>
      <rPr>
        <sz val="11"/>
        <color rgb="FF000000"/>
        <rFont val="Calibri"/>
      </rPr>
      <t xml:space="preserve">-  </t>
    </r>
    <r>
      <rPr>
        <b/>
        <sz val="11"/>
        <color rgb="FF000000"/>
        <rFont val="Calibri"/>
      </rPr>
      <t>Review and Correct IAM Roles and Groups</t>
    </r>
    <r>
      <rPr>
        <sz val="11"/>
        <color rgb="FF000000"/>
        <rFont val="Calibri"/>
      </rPr>
      <t>:</t>
    </r>
    <r>
      <rPr>
        <sz val="11"/>
        <color rgb="FF000000"/>
        <rFont val="Calibri"/>
      </rPr>
      <t xml:space="preserve">
</t>
    </r>
    <r>
      <rPr>
        <sz val="11"/>
        <color rgb="FF000000"/>
        <rFont val="Calibri"/>
      </rPr>
      <t>- Ensure IAM roles are assigned only to authorized users and that trust relationships are properly configured.</t>
    </r>
    <r>
      <rPr>
        <sz val="11"/>
        <color rgb="FF000000"/>
        <rFont val="Calibri"/>
      </rPr>
      <t xml:space="preserve">
</t>
    </r>
    <r>
      <rPr>
        <sz val="11"/>
        <color rgb="FF000000"/>
        <rFont val="Calibri"/>
      </rPr>
      <t>- Check group memberships and remove users who should not be part of specific groups.</t>
    </r>
    <r>
      <rPr>
        <sz val="11"/>
        <color rgb="FF000000"/>
        <rFont val="Calibri"/>
      </rPr>
      <t xml:space="preserve">
</t>
    </r>
    <r>
      <rPr>
        <sz val="11"/>
        <color rgb="FF000000"/>
        <rFont val="Calibri"/>
      </rPr>
      <t>- Update role policies to adhere to the principle of least privilege.</t>
    </r>
    <r>
      <rPr>
        <sz val="11"/>
        <color rgb="FF000000"/>
        <rFont val="Calibri"/>
      </rPr>
      <t xml:space="preserve">
</t>
    </r>
    <r>
      <rPr>
        <sz val="11"/>
        <color rgb="FF000000"/>
        <rFont val="Calibri"/>
      </rPr>
      <t xml:space="preserve">-  </t>
    </r>
    <r>
      <rPr>
        <b/>
        <sz val="11"/>
        <color rgb="FF000000"/>
        <rFont val="Calibri"/>
      </rPr>
      <t>Configure AWS IAM Access Analyzer</t>
    </r>
    <r>
      <rPr>
        <sz val="11"/>
        <color rgb="FF000000"/>
        <rFont val="Calibri"/>
      </rPr>
      <t>:</t>
    </r>
    <r>
      <rPr>
        <sz val="11"/>
        <color rgb="FF000000"/>
        <rFont val="Calibri"/>
      </rPr>
      <t xml:space="preserve">
</t>
    </r>
    <r>
      <rPr>
        <sz val="11"/>
        <color rgb="FF000000"/>
        <rFont val="Calibri"/>
      </rPr>
      <t>- Enable IAM Access Analyzer to continuously monitor and analyze access to your IAM resources.</t>
    </r>
    <r>
      <rPr>
        <sz val="11"/>
        <color rgb="FF000000"/>
        <rFont val="Calibri"/>
      </rPr>
      <t xml:space="preserve">
</t>
    </r>
    <r>
      <rPr>
        <sz val="11"/>
        <color rgb="FF000000"/>
        <rFont val="Calibri"/>
      </rPr>
      <t>- Address any findings related to unauthorized or overly broad access permissions.</t>
    </r>
    <r>
      <rPr>
        <sz val="11"/>
        <color rgb="FF000000"/>
        <rFont val="Calibri"/>
      </rPr>
      <t xml:space="preserve">
</t>
    </r>
    <r>
      <rPr>
        <sz val="11"/>
        <color rgb="FF000000"/>
        <rFont val="Calibri"/>
      </rPr>
      <t xml:space="preserve">-  </t>
    </r>
    <r>
      <rPr>
        <b/>
        <sz val="11"/>
        <color rgb="FF000000"/>
        <rFont val="Calibri"/>
      </rPr>
      <t>Implement and Enforce IAM Policies</t>
    </r>
    <r>
      <rPr>
        <sz val="11"/>
        <color rgb="FF000000"/>
        <rFont val="Calibri"/>
      </rPr>
      <t>:</t>
    </r>
    <r>
      <rPr>
        <sz val="11"/>
        <color rgb="FF000000"/>
        <rFont val="Calibri"/>
      </rPr>
      <t xml:space="preserve">
</t>
    </r>
    <r>
      <rPr>
        <sz val="11"/>
        <color rgb="FF000000"/>
        <rFont val="Calibri"/>
      </rPr>
      <t>- Create and enforce organizational IAM policies that require identity verification for all users.</t>
    </r>
    <r>
      <rPr>
        <sz val="11"/>
        <color rgb="FF000000"/>
        <rFont val="Calibri"/>
      </rPr>
      <t xml:space="preserve">
</t>
    </r>
    <r>
      <rPr>
        <sz val="11"/>
        <color rgb="FF000000"/>
        <rFont val="Calibri"/>
      </rPr>
      <t>- Use AWS Organizations and Service Control Policies (SCPs) to enforce these policies across all accounts within your organization.</t>
    </r>
    <r>
      <rPr>
        <sz val="11"/>
        <color rgb="FF000000"/>
        <rFont val="Calibri"/>
      </rPr>
      <t xml:space="preserve">
</t>
    </r>
    <r>
      <rPr>
        <sz val="11"/>
        <color rgb="FF000000"/>
        <rFont val="Calibri"/>
      </rPr>
      <t xml:space="preserve">-  </t>
    </r>
    <r>
      <rPr>
        <b/>
        <sz val="11"/>
        <color rgb="FF000000"/>
        <rFont val="Calibri"/>
      </rPr>
      <t>Enable AWS Config and Create Compliance Rules</t>
    </r>
    <r>
      <rPr>
        <sz val="11"/>
        <color rgb="FF000000"/>
        <rFont val="Calibri"/>
      </rPr>
      <t>:</t>
    </r>
    <r>
      <rPr>
        <sz val="11"/>
        <color rgb="FF000000"/>
        <rFont val="Calibri"/>
      </rPr>
      <t xml:space="preserve">
</t>
    </r>
    <r>
      <rPr>
        <sz val="11"/>
        <color rgb="FF000000"/>
        <rFont val="Calibri"/>
      </rPr>
      <t>- Enable AWS Config to monitor IAM configurations and compliance.</t>
    </r>
    <r>
      <rPr>
        <sz val="11"/>
        <color rgb="FF000000"/>
        <rFont val="Calibri"/>
      </rPr>
      <t xml:space="preserve">
</t>
    </r>
    <r>
      <rPr>
        <sz val="11"/>
        <color rgb="FF000000"/>
        <rFont val="Calibri"/>
      </rPr>
      <t>- Create AWS Config rules to ensure all users have MFA enabled, policies adhere to least privilege, and access keys are rotated regularly.</t>
    </r>
    <r>
      <rPr>
        <sz val="11"/>
        <color rgb="FF000000"/>
        <rFont val="Calibri"/>
      </rPr>
      <t xml:space="preserve">
</t>
    </r>
    <r>
      <rPr>
        <sz val="11"/>
        <color rgb="FF000000"/>
        <rFont val="Calibri"/>
      </rPr>
      <t xml:space="preserve">-  </t>
    </r>
    <r>
      <rPr>
        <b/>
        <sz val="11"/>
        <color rgb="FF000000"/>
        <rFont val="Calibri"/>
      </rPr>
      <t>Conduct Regular Training</t>
    </r>
    <r>
      <rPr>
        <sz val="11"/>
        <color rgb="FF000000"/>
        <rFont val="Calibri"/>
      </rPr>
      <t>:</t>
    </r>
    <r>
      <rPr>
        <sz val="11"/>
        <color rgb="FF000000"/>
        <rFont val="Calibri"/>
      </rPr>
      <t xml:space="preserve">
</t>
    </r>
    <r>
      <rPr>
        <sz val="11"/>
        <color rgb="FF000000"/>
        <rFont val="Calibri"/>
      </rPr>
      <t>- Provide regular security awareness training for all users to emphasize the importance of secure IAM practices.</t>
    </r>
    <r>
      <rPr>
        <sz val="11"/>
        <color rgb="FF000000"/>
        <rFont val="Calibri"/>
      </rPr>
      <t xml:space="preserve">
</t>
    </r>
    <r>
      <rPr>
        <sz val="11"/>
        <color rgb="FF000000"/>
        <rFont val="Calibri"/>
      </rPr>
      <t>- Educate users on how to properly use IAM features and the significance of identity verification.</t>
    </r>
    <r>
      <rPr>
        <sz val="11"/>
        <color rgb="FF000000"/>
        <rFont val="Calibri"/>
      </rPr>
      <t xml:space="preserve">
</t>
    </r>
    <r>
      <rPr>
        <sz val="11"/>
        <color rgb="FF000000"/>
        <rFont val="Calibri"/>
      </rPr>
      <t xml:space="preserve">-  </t>
    </r>
    <r>
      <rPr>
        <b/>
        <sz val="11"/>
        <color rgb="FF000000"/>
        <rFont val="Calibri"/>
      </rPr>
      <t>Schedule Regular Reviews and Audits</t>
    </r>
    <r>
      <rPr>
        <sz val="11"/>
        <color rgb="FF000000"/>
        <rFont val="Calibri"/>
      </rPr>
      <t>:</t>
    </r>
    <r>
      <rPr>
        <sz val="11"/>
        <color rgb="FF000000"/>
        <rFont val="Calibri"/>
      </rPr>
      <t xml:space="preserve">
</t>
    </r>
    <r>
      <rPr>
        <sz val="11"/>
        <color rgb="FF000000"/>
        <rFont val="Calibri"/>
      </rPr>
      <t>- Establish a schedule for regular audits of IAM configurations and access controls.</t>
    </r>
    <r>
      <rPr>
        <sz val="11"/>
        <color rgb="FF000000"/>
        <rFont val="Calibri"/>
      </rPr>
      <t xml:space="preserve">
</t>
    </r>
    <r>
      <rPr>
        <sz val="11"/>
        <color rgb="FF000000"/>
        <rFont val="Calibri"/>
      </rPr>
      <t>- Document findings and remediation actions taken during each audit.</t>
    </r>
    <r>
      <rPr>
        <sz val="11"/>
        <color rgb="FF000000"/>
        <rFont val="Calibri"/>
      </rPr>
      <t xml:space="preserve">
</t>
    </r>
    <r>
      <rPr>
        <sz val="11"/>
        <color rgb="FF000000"/>
        <rFont val="Calibri"/>
      </rPr>
      <t>- Continuously improve your IAM practices based on audit results and evolving security threats.</t>
    </r>
  </si>
  <si>
    <r>
      <rPr>
        <sz val="11"/>
        <color rgb="FF000000"/>
        <rFont val="Calibri"/>
      </rPr>
      <t>IAM users are individuals whose accounts have been created by the AWS administrator, providing them access to specific AWS resources. These users have undergone identity verification with your organization, ensuring that only authorized personnel can manage and interact with your AWS environment.</t>
    </r>
  </si>
  <si>
    <r>
      <rPr>
        <sz val="11"/>
        <color rgb="FF000000"/>
        <rFont val="Calibri"/>
      </rPr>
      <t>Not creating IAM users and verifying their identities can lead to unauthorized access to your AWS resources, increasing the risk of security breaches and data leaks. This lack of control can result in compromised sensitive data, unauthorized changes to critical systems, and overall reduced security posture, potentially causing significant operational and financial damage to your organization.</t>
    </r>
  </si>
  <si>
    <r>
      <rPr>
        <sz val="11"/>
        <color rgb="FF000000"/>
        <rFont val="Calibri"/>
      </rPr>
      <t xml:space="preserve">-  </t>
    </r>
    <r>
      <rPr>
        <b/>
        <sz val="11"/>
        <color rgb="FF000000"/>
        <rFont val="Calibri"/>
      </rPr>
      <t>Access the AWS Management Console</t>
    </r>
    <r>
      <rPr>
        <sz val="11"/>
        <color rgb="FF000000"/>
        <rFont val="Calibri"/>
      </rPr>
      <t>:</t>
    </r>
    <r>
      <rPr>
        <sz val="11"/>
        <color rgb="FF000000"/>
        <rFont val="Calibri"/>
      </rPr>
      <t xml:space="preserve">
</t>
    </r>
    <r>
      <rPr>
        <sz val="11"/>
        <color rgb="FF000000"/>
        <rFont val="Calibri"/>
      </rPr>
      <t>- Log in to your AWS account and navigate to the AWS Management Console.</t>
    </r>
    <r>
      <rPr>
        <sz val="11"/>
        <color rgb="FF000000"/>
        <rFont val="Calibri"/>
      </rPr>
      <t xml:space="preserve">
</t>
    </r>
    <r>
      <rPr>
        <sz val="11"/>
        <color rgb="FF000000"/>
        <rFont val="Calibri"/>
      </rPr>
      <t xml:space="preserve">-  </t>
    </r>
    <r>
      <rPr>
        <b/>
        <sz val="11"/>
        <color rgb="FF000000"/>
        <rFont val="Calibri"/>
      </rPr>
      <t>Review IAM Users</t>
    </r>
    <r>
      <rPr>
        <sz val="11"/>
        <color rgb="FF000000"/>
        <rFont val="Calibri"/>
      </rPr>
      <t>:</t>
    </r>
    <r>
      <rPr>
        <sz val="11"/>
        <color rgb="FF000000"/>
        <rFont val="Calibri"/>
      </rPr>
      <t xml:space="preserve">
</t>
    </r>
    <r>
      <rPr>
        <sz val="11"/>
        <color rgb="FF000000"/>
        <rFont val="Calibri"/>
      </rPr>
      <t>- Go to the IAM Dashboard and select "Users."</t>
    </r>
    <r>
      <rPr>
        <sz val="11"/>
        <color rgb="FF000000"/>
        <rFont val="Calibri"/>
      </rPr>
      <t xml:space="preserve">
</t>
    </r>
    <r>
      <rPr>
        <sz val="11"/>
        <color rgb="FF000000"/>
        <rFont val="Calibri"/>
      </rPr>
      <t>- Check the list of IAM users to ensure that only authorized users are present.</t>
    </r>
    <r>
      <rPr>
        <sz val="11"/>
        <color rgb="FF000000"/>
        <rFont val="Calibri"/>
      </rPr>
      <t xml:space="preserve">
</t>
    </r>
    <r>
      <rPr>
        <sz val="11"/>
        <color rgb="FF000000"/>
        <rFont val="Calibri"/>
      </rPr>
      <t xml:space="preserve">-  </t>
    </r>
    <r>
      <rPr>
        <b/>
        <sz val="11"/>
        <color rgb="FF000000"/>
        <rFont val="Calibri"/>
      </rPr>
      <t>Check User Details</t>
    </r>
    <r>
      <rPr>
        <sz val="11"/>
        <color rgb="FF000000"/>
        <rFont val="Calibri"/>
      </rPr>
      <t>:</t>
    </r>
    <r>
      <rPr>
        <sz val="11"/>
        <color rgb="FF000000"/>
        <rFont val="Calibri"/>
      </rPr>
      <t xml:space="preserve">
</t>
    </r>
    <r>
      <rPr>
        <sz val="11"/>
        <color rgb="FF000000"/>
        <rFont val="Calibri"/>
      </rPr>
      <t>- For each user, click on their name to view their details.</t>
    </r>
    <r>
      <rPr>
        <sz val="11"/>
        <color rgb="FF000000"/>
        <rFont val="Calibri"/>
      </rPr>
      <t xml:space="preserve">
</t>
    </r>
    <r>
      <rPr>
        <sz val="11"/>
        <color rgb="FF000000"/>
        <rFont val="Calibri"/>
      </rPr>
      <t>- Verify the "User ARN" and ensure that the user was created by an authorized administrator.</t>
    </r>
    <r>
      <rPr>
        <sz val="11"/>
        <color rgb="FF000000"/>
        <rFont val="Calibri"/>
      </rPr>
      <t xml:space="preserve">
</t>
    </r>
    <r>
      <rPr>
        <sz val="11"/>
        <color rgb="FF000000"/>
        <rFont val="Calibri"/>
      </rPr>
      <t>- Check the "Security credentials" tab to see if Multi-Factor Authentication (MFA) is enabled for added security.</t>
    </r>
    <r>
      <rPr>
        <sz val="11"/>
        <color rgb="FF000000"/>
        <rFont val="Calibri"/>
      </rPr>
      <t xml:space="preserve">
</t>
    </r>
    <r>
      <rPr>
        <sz val="11"/>
        <color rgb="FF000000"/>
        <rFont val="Calibri"/>
      </rPr>
      <t xml:space="preserve">-  </t>
    </r>
    <r>
      <rPr>
        <b/>
        <sz val="11"/>
        <color rgb="FF000000"/>
        <rFont val="Calibri"/>
      </rPr>
      <t>Verify Identity Policies</t>
    </r>
    <r>
      <rPr>
        <sz val="11"/>
        <color rgb="FF000000"/>
        <rFont val="Calibri"/>
      </rPr>
      <t>:</t>
    </r>
    <r>
      <rPr>
        <sz val="11"/>
        <color rgb="FF000000"/>
        <rFont val="Calibri"/>
      </rPr>
      <t xml:space="preserve">
</t>
    </r>
    <r>
      <rPr>
        <sz val="11"/>
        <color rgb="FF000000"/>
        <rFont val="Calibri"/>
      </rPr>
      <t>- Review the policies attached to each user to ensure they are appropriate for the user's role.</t>
    </r>
    <r>
      <rPr>
        <sz val="11"/>
        <color rgb="FF000000"/>
        <rFont val="Calibri"/>
      </rPr>
      <t xml:space="preserve">
</t>
    </r>
    <r>
      <rPr>
        <sz val="11"/>
        <color rgb="FF000000"/>
        <rFont val="Calibri"/>
      </rPr>
      <t>- Check that permissions follow the principle of least privilege, granting only the necessary access.</t>
    </r>
    <r>
      <rPr>
        <sz val="11"/>
        <color rgb="FF000000"/>
        <rFont val="Calibri"/>
      </rPr>
      <t xml:space="preserve">
</t>
    </r>
    <r>
      <rPr>
        <sz val="11"/>
        <color rgb="FF000000"/>
        <rFont val="Calibri"/>
      </rPr>
      <t xml:space="preserve">-  </t>
    </r>
    <r>
      <rPr>
        <b/>
        <sz val="11"/>
        <color rgb="FF000000"/>
        <rFont val="Calibri"/>
      </rPr>
      <t>Monitor Login Activity</t>
    </r>
    <r>
      <rPr>
        <sz val="11"/>
        <color rgb="FF000000"/>
        <rFont val="Calibri"/>
      </rPr>
      <t>:</t>
    </r>
    <r>
      <rPr>
        <sz val="11"/>
        <color rgb="FF000000"/>
        <rFont val="Calibri"/>
      </rPr>
      <t xml:space="preserve">
</t>
    </r>
    <r>
      <rPr>
        <sz val="11"/>
        <color rgb="FF000000"/>
        <rFont val="Calibri"/>
      </rPr>
      <t>- Use AWS CloudTrail to review login activities for each IAM user.</t>
    </r>
    <r>
      <rPr>
        <sz val="11"/>
        <color rgb="FF000000"/>
        <rFont val="Calibri"/>
      </rPr>
      <t xml:space="preserve">
</t>
    </r>
    <r>
      <rPr>
        <sz val="11"/>
        <color rgb="FF000000"/>
        <rFont val="Calibri"/>
      </rPr>
      <t>- Check for any unusual login patterns or unauthorized access attempts.</t>
    </r>
    <r>
      <rPr>
        <sz val="11"/>
        <color rgb="FF000000"/>
        <rFont val="Calibri"/>
      </rPr>
      <t xml:space="preserve">
</t>
    </r>
    <r>
      <rPr>
        <sz val="11"/>
        <color rgb="FF000000"/>
        <rFont val="Calibri"/>
      </rPr>
      <t xml:space="preserve">-  </t>
    </r>
    <r>
      <rPr>
        <b/>
        <sz val="11"/>
        <color rgb="FF000000"/>
        <rFont val="Calibri"/>
      </rPr>
      <t>Use AWS IAM Access Analyzer</t>
    </r>
    <r>
      <rPr>
        <sz val="11"/>
        <color rgb="FF000000"/>
        <rFont val="Calibri"/>
      </rPr>
      <t>:</t>
    </r>
    <r>
      <rPr>
        <sz val="11"/>
        <color rgb="FF000000"/>
        <rFont val="Calibri"/>
      </rPr>
      <t xml:space="preserve">
</t>
    </r>
    <r>
      <rPr>
        <sz val="11"/>
        <color rgb="FF000000"/>
        <rFont val="Calibri"/>
      </rPr>
      <t>- Enable IAM Access Analyzer to identify any IAM resources shared outside your AWS account.</t>
    </r>
    <r>
      <rPr>
        <sz val="11"/>
        <color rgb="FF000000"/>
        <rFont val="Calibri"/>
      </rPr>
      <t xml:space="preserve">
</t>
    </r>
    <r>
      <rPr>
        <sz val="11"/>
        <color rgb="FF000000"/>
        <rFont val="Calibri"/>
      </rPr>
      <t>- Review findings to ensure that only verified and authorized users have access to your resources.</t>
    </r>
    <r>
      <rPr>
        <sz val="11"/>
        <color rgb="FF000000"/>
        <rFont val="Calibri"/>
      </rPr>
      <t xml:space="preserve">
</t>
    </r>
    <r>
      <rPr>
        <sz val="11"/>
        <color rgb="FF000000"/>
        <rFont val="Calibri"/>
      </rPr>
      <t xml:space="preserve">-  </t>
    </r>
    <r>
      <rPr>
        <b/>
        <sz val="11"/>
        <color rgb="FF000000"/>
        <rFont val="Calibri"/>
      </rPr>
      <t>Generate IAM Credential Reports</t>
    </r>
    <r>
      <rPr>
        <sz val="11"/>
        <color rgb="FF000000"/>
        <rFont val="Calibri"/>
      </rPr>
      <t>:</t>
    </r>
    <r>
      <rPr>
        <sz val="11"/>
        <color rgb="FF000000"/>
        <rFont val="Calibri"/>
      </rPr>
      <t xml:space="preserve">
</t>
    </r>
    <r>
      <rPr>
        <sz val="11"/>
        <color rgb="FF000000"/>
        <rFont val="Calibri"/>
      </rPr>
      <t>- In the IAM Dashboard, go to "Credential reports" and generate a report.</t>
    </r>
    <r>
      <rPr>
        <sz val="11"/>
        <color rgb="FF000000"/>
        <rFont val="Calibri"/>
      </rPr>
      <t xml:space="preserve">
</t>
    </r>
    <r>
      <rPr>
        <sz val="11"/>
        <color rgb="FF000000"/>
        <rFont val="Calibri"/>
      </rPr>
      <t>- Review the report for details on all IAM users, including their access key age, password age, and MFA status.</t>
    </r>
    <r>
      <rPr>
        <sz val="11"/>
        <color rgb="FF000000"/>
        <rFont val="Calibri"/>
      </rPr>
      <t xml:space="preserve">
</t>
    </r>
    <r>
      <rPr>
        <sz val="11"/>
        <color rgb="FF000000"/>
        <rFont val="Calibri"/>
      </rPr>
      <t xml:space="preserve">-  </t>
    </r>
    <r>
      <rPr>
        <b/>
        <sz val="11"/>
        <color rgb="FF000000"/>
        <rFont val="Calibri"/>
      </rPr>
      <t>Implement AWS Config Rules</t>
    </r>
    <r>
      <rPr>
        <sz val="11"/>
        <color rgb="FF000000"/>
        <rFont val="Calibri"/>
      </rPr>
      <t>:</t>
    </r>
    <r>
      <rPr>
        <sz val="11"/>
        <color rgb="FF000000"/>
        <rFont val="Calibri"/>
      </rPr>
      <t xml:space="preserve">
</t>
    </r>
    <r>
      <rPr>
        <sz val="11"/>
        <color rgb="FF000000"/>
        <rFont val="Calibri"/>
      </rPr>
      <t>- Enable AWS Config to continuously monitor IAM configurations.</t>
    </r>
    <r>
      <rPr>
        <sz val="11"/>
        <color rgb="FF000000"/>
        <rFont val="Calibri"/>
      </rPr>
      <t xml:space="preserve">
</t>
    </r>
    <r>
      <rPr>
        <sz val="11"/>
        <color rgb="FF000000"/>
        <rFont val="Calibri"/>
      </rPr>
      <t>- Create and apply AWS Config rules to check for compliance with identity verification and user management best practices.</t>
    </r>
    <r>
      <rPr>
        <sz val="11"/>
        <color rgb="FF000000"/>
        <rFont val="Calibri"/>
      </rPr>
      <t xml:space="preserve">
</t>
    </r>
    <r>
      <rPr>
        <sz val="11"/>
        <color rgb="FF000000"/>
        <rFont val="Calibri"/>
      </rPr>
      <t xml:space="preserve">-  </t>
    </r>
    <r>
      <rPr>
        <b/>
        <sz val="11"/>
        <color rgb="FF000000"/>
        <rFont val="Calibri"/>
      </rPr>
      <t>Review IAM Roles and Groups</t>
    </r>
    <r>
      <rPr>
        <sz val="11"/>
        <color rgb="FF000000"/>
        <rFont val="Calibri"/>
      </rPr>
      <t>:</t>
    </r>
    <r>
      <rPr>
        <sz val="11"/>
        <color rgb="FF000000"/>
        <rFont val="Calibri"/>
      </rPr>
      <t xml:space="preserve">
</t>
    </r>
    <r>
      <rPr>
        <sz val="11"/>
        <color rgb="FF000000"/>
        <rFont val="Calibri"/>
      </rPr>
      <t>- Ensure that roles and groups are properly configured and assigned only to authorized users.</t>
    </r>
    <r>
      <rPr>
        <sz val="11"/>
        <color rgb="FF000000"/>
        <rFont val="Calibri"/>
      </rPr>
      <t xml:space="preserve">
</t>
    </r>
    <r>
      <rPr>
        <sz val="11"/>
        <color rgb="FF000000"/>
        <rFont val="Calibri"/>
      </rPr>
      <t>- Verify that roles have the correct trust relationships and that group memberships are appropriate for the user’s responsibilities.</t>
    </r>
    <r>
      <rPr>
        <sz val="11"/>
        <color rgb="FF000000"/>
        <rFont val="Calibri"/>
      </rPr>
      <t xml:space="preserve">
</t>
    </r>
    <r>
      <rPr>
        <sz val="11"/>
        <color rgb="FF000000"/>
        <rFont val="Calibri"/>
      </rPr>
      <t xml:space="preserve">-  </t>
    </r>
    <r>
      <rPr>
        <b/>
        <sz val="11"/>
        <color rgb="FF000000"/>
        <rFont val="Calibri"/>
      </rPr>
      <t>Schedule Regular Audits</t>
    </r>
    <r>
      <rPr>
        <sz val="11"/>
        <color rgb="FF000000"/>
        <rFont val="Calibri"/>
      </rPr>
      <t>:</t>
    </r>
    <r>
      <rPr>
        <sz val="11"/>
        <color rgb="FF000000"/>
        <rFont val="Calibri"/>
      </rPr>
      <t xml:space="preserve">
</t>
    </r>
    <r>
      <rPr>
        <sz val="11"/>
        <color rgb="FF000000"/>
        <rFont val="Calibri"/>
      </rPr>
      <t>- Set up regular intervals to audit IAM users and their access rights.</t>
    </r>
    <r>
      <rPr>
        <sz val="11"/>
        <color rgb="FF000000"/>
        <rFont val="Calibri"/>
      </rPr>
      <t xml:space="preserve">
</t>
    </r>
    <r>
      <rPr>
        <sz val="11"/>
        <color rgb="FF000000"/>
        <rFont val="Calibri"/>
      </rPr>
      <t>- Keep records of audit findings and remediation actions to maintain a secure and compliant AWS environment.</t>
    </r>
  </si>
  <si>
    <t>2.8</t>
  </si>
  <si>
    <r>
      <rPr>
        <sz val="11"/>
        <rFont val="Calibri"/>
      </rPr>
      <t>Ensure the Creation of IAM Groups</t>
    </r>
  </si>
  <si>
    <r>
      <rPr>
        <sz val="11"/>
        <color rgb="FF000000"/>
        <rFont val="Calibri"/>
      </rPr>
      <t xml:space="preserve">-  </t>
    </r>
    <r>
      <rPr>
        <b/>
        <sz val="11"/>
        <color rgb="FF000000"/>
        <rFont val="Calibri"/>
      </rPr>
      <t>CloudTrail and AWS Config Configuration</t>
    </r>
    <r>
      <rPr>
        <sz val="11"/>
        <color rgb="FF000000"/>
        <rFont val="Calibri"/>
      </rPr>
      <t>:</t>
    </r>
    <r>
      <rPr>
        <sz val="11"/>
        <color rgb="FF000000"/>
        <rFont val="Calibri"/>
      </rPr>
      <t xml:space="preserve">
</t>
    </r>
    <r>
      <rPr>
        <sz val="11"/>
        <color rgb="FF000000"/>
        <rFont val="Calibri"/>
      </rPr>
      <t>- If CloudTrail or AWS Config is not enabled, configure them to capture and monitor IAM activities and configurations respectively. Enable logging and set up appropriate rules to track IAM group changes and ensure compliance.</t>
    </r>
    <r>
      <rPr>
        <sz val="11"/>
        <color rgb="FF000000"/>
        <rFont val="Calibri"/>
      </rPr>
      <t xml:space="preserve">
</t>
    </r>
    <r>
      <rPr>
        <sz val="11"/>
        <color rgb="FF000000"/>
        <rFont val="Calibri"/>
      </rPr>
      <t xml:space="preserve">-  </t>
    </r>
    <r>
      <rPr>
        <b/>
        <sz val="11"/>
        <color rgb="FF000000"/>
        <rFont val="Calibri"/>
      </rPr>
      <t>Review CloudTrail Logs for Anomalies</t>
    </r>
    <r>
      <rPr>
        <sz val="11"/>
        <color rgb="FF000000"/>
        <rFont val="Calibri"/>
      </rPr>
      <t>:</t>
    </r>
    <r>
      <rPr>
        <sz val="11"/>
        <color rgb="FF000000"/>
        <rFont val="Calibri"/>
      </rPr>
      <t xml:space="preserve">
</t>
    </r>
    <r>
      <rPr>
        <sz val="11"/>
        <color rgb="FF000000"/>
        <rFont val="Calibri"/>
      </rPr>
      <t>- Regularly review CloudTrail logs to identify any unauthorized or unexpected changes to IAM groups.</t>
    </r>
    <r>
      <rPr>
        <sz val="11"/>
        <color rgb="FF000000"/>
        <rFont val="Calibri"/>
      </rPr>
      <t xml:space="preserve">
</t>
    </r>
    <r>
      <rPr>
        <sz val="11"/>
        <color rgb="FF000000"/>
        <rFont val="Calibri"/>
      </rPr>
      <t>- Investigate any anomalies detected in the logs, such as unauthorized user additions or policy modifications, and take appropriate action to rectify them.</t>
    </r>
    <r>
      <rPr>
        <sz val="11"/>
        <color rgb="FF000000"/>
        <rFont val="Calibri"/>
      </rPr>
      <t xml:space="preserve">
</t>
    </r>
    <r>
      <rPr>
        <sz val="11"/>
        <color rgb="FF000000"/>
        <rFont val="Calibri"/>
      </rPr>
      <t xml:space="preserve">-  </t>
    </r>
    <r>
      <rPr>
        <b/>
        <sz val="11"/>
        <color rgb="FF000000"/>
        <rFont val="Calibri"/>
      </rPr>
      <t>AWS Config Remediation Rules</t>
    </r>
    <r>
      <rPr>
        <sz val="11"/>
        <color rgb="FF000000"/>
        <rFont val="Calibri"/>
      </rPr>
      <t>:</t>
    </r>
    <r>
      <rPr>
        <sz val="11"/>
        <color rgb="FF000000"/>
        <rFont val="Calibri"/>
      </rPr>
      <t xml:space="preserve">
</t>
    </r>
    <r>
      <rPr>
        <sz val="11"/>
        <color rgb="FF000000"/>
        <rFont val="Calibri"/>
      </rPr>
      <t>- Define AWS Config rules to automatically detect non-compliant IAM group configurations.</t>
    </r>
    <r>
      <rPr>
        <sz val="11"/>
        <color rgb="FF000000"/>
        <rFont val="Calibri"/>
      </rPr>
      <t xml:space="preserve">
</t>
    </r>
    <r>
      <rPr>
        <sz val="11"/>
        <color rgb="FF000000"/>
        <rFont val="Calibri"/>
      </rPr>
      <t>- Configure remediation actions within AWS Config to automatically revert any deviations from the desired IAM group settings back to the compliant state.</t>
    </r>
    <r>
      <rPr>
        <sz val="11"/>
        <color rgb="FF000000"/>
        <rFont val="Calibri"/>
      </rPr>
      <t xml:space="preserve">
</t>
    </r>
    <r>
      <rPr>
        <sz val="11"/>
        <color rgb="FF000000"/>
        <rFont val="Calibri"/>
      </rPr>
      <t xml:space="preserve">-  </t>
    </r>
    <r>
      <rPr>
        <b/>
        <sz val="11"/>
        <color rgb="FF000000"/>
        <rFont val="Calibri"/>
      </rPr>
      <t>IAM Group Cleanup</t>
    </r>
    <r>
      <rPr>
        <sz val="11"/>
        <color rgb="FF000000"/>
        <rFont val="Calibri"/>
      </rPr>
      <t>:</t>
    </r>
    <r>
      <rPr>
        <sz val="11"/>
        <color rgb="FF000000"/>
        <rFont val="Calibri"/>
      </rPr>
      <t xml:space="preserve">
</t>
    </r>
    <r>
      <rPr>
        <sz val="11"/>
        <color rgb="FF000000"/>
        <rFont val="Calibri"/>
      </rPr>
      <t>- Periodically review IAM groups to ensure they are still necessary and relevant.</t>
    </r>
    <r>
      <rPr>
        <sz val="11"/>
        <color rgb="FF000000"/>
        <rFont val="Calibri"/>
      </rPr>
      <t xml:space="preserve">
</t>
    </r>
    <r>
      <rPr>
        <sz val="11"/>
        <color rgb="FF000000"/>
        <rFont val="Calibri"/>
      </rPr>
      <t>- Remove any unused or obsolete IAM groups to reduce the attack surface and simplify permission management.</t>
    </r>
    <r>
      <rPr>
        <sz val="11"/>
        <color rgb="FF000000"/>
        <rFont val="Calibri"/>
      </rPr>
      <t xml:space="preserve">
</t>
    </r>
    <r>
      <rPr>
        <sz val="11"/>
        <color rgb="FF000000"/>
        <rFont val="Calibri"/>
      </rPr>
      <t xml:space="preserve">-  </t>
    </r>
    <r>
      <rPr>
        <b/>
        <sz val="11"/>
        <color rgb="FF000000"/>
        <rFont val="Calibri"/>
      </rPr>
      <t>Permissions Review</t>
    </r>
    <r>
      <rPr>
        <sz val="11"/>
        <color rgb="FF000000"/>
        <rFont val="Calibri"/>
      </rPr>
      <t>:</t>
    </r>
    <r>
      <rPr>
        <sz val="11"/>
        <color rgb="FF000000"/>
        <rFont val="Calibri"/>
      </rPr>
      <t xml:space="preserve">
</t>
    </r>
    <r>
      <rPr>
        <sz val="11"/>
        <color rgb="FF000000"/>
        <rFont val="Calibri"/>
      </rPr>
      <t>- Regularly review the permissions assigned to IAM groups to ensure they follow the principle of least privilege.</t>
    </r>
    <r>
      <rPr>
        <sz val="11"/>
        <color rgb="FF000000"/>
        <rFont val="Calibri"/>
      </rPr>
      <t xml:space="preserve">
</t>
    </r>
    <r>
      <rPr>
        <sz val="11"/>
        <color rgb="FF000000"/>
        <rFont val="Calibri"/>
      </rPr>
      <t>- Remove any excessive permissions or policies that are not required for the group's intended purpose.</t>
    </r>
    <r>
      <rPr>
        <sz val="11"/>
        <color rgb="FF000000"/>
        <rFont val="Calibri"/>
      </rPr>
      <t xml:space="preserve">
</t>
    </r>
    <r>
      <rPr>
        <sz val="11"/>
        <color rgb="FF000000"/>
        <rFont val="Calibri"/>
      </rPr>
      <t xml:space="preserve">-  </t>
    </r>
    <r>
      <rPr>
        <b/>
        <sz val="11"/>
        <color rgb="FF000000"/>
        <rFont val="Calibri"/>
      </rPr>
      <t>Security Best Practices</t>
    </r>
    <r>
      <rPr>
        <sz val="11"/>
        <color rgb="FF000000"/>
        <rFont val="Calibri"/>
      </rPr>
      <t>:</t>
    </r>
    <r>
      <rPr>
        <sz val="11"/>
        <color rgb="FF000000"/>
        <rFont val="Calibri"/>
      </rPr>
      <t xml:space="preserve">
</t>
    </r>
    <r>
      <rPr>
        <sz val="11"/>
        <color rgb="FF000000"/>
        <rFont val="Calibri"/>
      </rPr>
      <t>- Implement security best practices for IAM, such as enforcing multi-factor authentication (MFA) for privileged IAM users and regularly rotating access keys.</t>
    </r>
    <r>
      <rPr>
        <sz val="11"/>
        <color rgb="FF000000"/>
        <rFont val="Calibri"/>
      </rPr>
      <t xml:space="preserve">
</t>
    </r>
    <r>
      <rPr>
        <sz val="11"/>
        <color rgb="FF000000"/>
        <rFont val="Calibri"/>
      </rPr>
      <t>- Train IAM administrators and users on security best practices to prevent inadvertent misconfigurations and unauthorized access.</t>
    </r>
    <r>
      <rPr>
        <sz val="11"/>
        <color rgb="FF000000"/>
        <rFont val="Calibri"/>
      </rPr>
      <t xml:space="preserve">
</t>
    </r>
    <r>
      <rPr>
        <sz val="11"/>
        <color rgb="FF000000"/>
        <rFont val="Calibri"/>
      </rPr>
      <t xml:space="preserve">-  </t>
    </r>
    <r>
      <rPr>
        <b/>
        <sz val="11"/>
        <color rgb="FF000000"/>
        <rFont val="Calibri"/>
      </rPr>
      <t>Documentation and Monitoring</t>
    </r>
    <r>
      <rPr>
        <sz val="11"/>
        <color rgb="FF000000"/>
        <rFont val="Calibri"/>
      </rPr>
      <t>:</t>
    </r>
    <r>
      <rPr>
        <sz val="11"/>
        <color rgb="FF000000"/>
        <rFont val="Calibri"/>
      </rPr>
      <t xml:space="preserve">
</t>
    </r>
    <r>
      <rPr>
        <sz val="11"/>
        <color rgb="FF000000"/>
        <rFont val="Calibri"/>
      </rPr>
      <t>- Document IAM group configurations, policies, and access controls to maintain an audit trail and facilitate future audits.</t>
    </r>
    <r>
      <rPr>
        <sz val="11"/>
        <color rgb="FF000000"/>
        <rFont val="Calibri"/>
      </rPr>
      <t xml:space="preserve">
</t>
    </r>
    <r>
      <rPr>
        <sz val="11"/>
        <color rgb="FF000000"/>
        <rFont val="Calibri"/>
      </rPr>
      <t>- Set up monitoring alerts to notify administrators of any suspicious activities related to IAM groups.</t>
    </r>
  </si>
  <si>
    <r>
      <rPr>
        <sz val="11"/>
        <color rgb="FF000000"/>
        <rFont val="Calibri"/>
      </rPr>
      <t>IAM Groups are collections of users that share the same permissions for accessing AWS resources. For instance, you can create a group named "Administrators," which includes users who require full access to your AWS environment. This simplifies permission management by assigning common access policies to all members of the group.</t>
    </r>
  </si>
  <si>
    <r>
      <rPr>
        <sz val="11"/>
        <color rgb="FF000000"/>
        <rFont val="Calibri"/>
      </rPr>
      <t xml:space="preserve">-  </t>
    </r>
    <r>
      <rPr>
        <b/>
        <sz val="11"/>
        <color rgb="FF000000"/>
        <rFont val="Calibri"/>
      </rPr>
      <t>Enable AWS CloudTrail</t>
    </r>
    <r>
      <rPr>
        <sz val="11"/>
        <color rgb="FF000000"/>
        <rFont val="Calibri"/>
      </rPr>
      <t>:</t>
    </r>
    <r>
      <rPr>
        <sz val="11"/>
        <color rgb="FF000000"/>
        <rFont val="Calibri"/>
      </rPr>
      <t xml:space="preserve">
</t>
    </r>
    <r>
      <rPr>
        <sz val="11"/>
        <color rgb="FF000000"/>
        <rFont val="Calibri"/>
      </rPr>
      <t>- Navigate to the AWS Management Console and open the CloudTrail service.</t>
    </r>
    <r>
      <rPr>
        <sz val="11"/>
        <color rgb="FF000000"/>
        <rFont val="Calibri"/>
      </rPr>
      <t xml:space="preserve">
</t>
    </r>
    <r>
      <rPr>
        <sz val="11"/>
        <color rgb="FF000000"/>
        <rFont val="Calibri"/>
      </rPr>
      <t>- Create a new trail or ensure that an existing trail is configured to capture API activity in your AWS account.</t>
    </r>
    <r>
      <rPr>
        <sz val="11"/>
        <color rgb="FF000000"/>
        <rFont val="Calibri"/>
      </rPr>
      <t xml:space="preserve">
</t>
    </r>
    <r>
      <rPr>
        <sz val="11"/>
        <color rgb="FF000000"/>
        <rFont val="Calibri"/>
      </rPr>
      <t>- Verify that CloudTrail is recording events related to IAM actions, including changes to IAM groups.</t>
    </r>
    <r>
      <rPr>
        <sz val="11"/>
        <color rgb="FF000000"/>
        <rFont val="Calibri"/>
      </rPr>
      <t xml:space="preserve">
</t>
    </r>
    <r>
      <rPr>
        <sz val="11"/>
        <color rgb="FF000000"/>
        <rFont val="Calibri"/>
      </rPr>
      <t xml:space="preserve">-  </t>
    </r>
    <r>
      <rPr>
        <b/>
        <sz val="11"/>
        <color rgb="FF000000"/>
        <rFont val="Calibri"/>
      </rPr>
      <t>Review CloudTrail Logs</t>
    </r>
    <r>
      <rPr>
        <sz val="11"/>
        <color rgb="FF000000"/>
        <rFont val="Calibri"/>
      </rPr>
      <t>:</t>
    </r>
    <r>
      <rPr>
        <sz val="11"/>
        <color rgb="FF000000"/>
        <rFont val="Calibri"/>
      </rPr>
      <t xml:space="preserve">
</t>
    </r>
    <r>
      <rPr>
        <sz val="11"/>
        <color rgb="FF000000"/>
        <rFont val="Calibri"/>
      </rPr>
      <t>- Access the CloudTrail console and navigate to the Event History or Insights section.</t>
    </r>
    <r>
      <rPr>
        <sz val="11"/>
        <color rgb="FF000000"/>
        <rFont val="Calibri"/>
      </rPr>
      <t xml:space="preserve">
</t>
    </r>
    <r>
      <rPr>
        <sz val="11"/>
        <color rgb="FF000000"/>
        <rFont val="Calibri"/>
      </rPr>
      <t>- Filter the logs to focus on IAM-related events, such as CreateGroup, AddUserToGroup, RemoveUserFromGroup, and PutGroupPolicy.</t>
    </r>
    <r>
      <rPr>
        <sz val="11"/>
        <color rgb="FF000000"/>
        <rFont val="Calibri"/>
      </rPr>
      <t xml:space="preserve">
</t>
    </r>
    <r>
      <rPr>
        <sz val="11"/>
        <color rgb="FF000000"/>
        <rFont val="Calibri"/>
      </rPr>
      <t>- Analyze the logs to track changes made to IAM groups, including user additions/removals and modifications to group policies.</t>
    </r>
    <r>
      <rPr>
        <sz val="11"/>
        <color rgb="FF000000"/>
        <rFont val="Calibri"/>
      </rPr>
      <t xml:space="preserve">
</t>
    </r>
    <r>
      <rPr>
        <sz val="11"/>
        <color rgb="FF000000"/>
        <rFont val="Calibri"/>
      </rPr>
      <t xml:space="preserve">-  </t>
    </r>
    <r>
      <rPr>
        <b/>
        <sz val="11"/>
        <color rgb="FF000000"/>
        <rFont val="Calibri"/>
      </rPr>
      <t>Utilize AWS Config</t>
    </r>
    <r>
      <rPr>
        <sz val="11"/>
        <color rgb="FF000000"/>
        <rFont val="Calibri"/>
      </rPr>
      <t>:</t>
    </r>
    <r>
      <rPr>
        <sz val="11"/>
        <color rgb="FF000000"/>
        <rFont val="Calibri"/>
      </rPr>
      <t xml:space="preserve">
</t>
    </r>
    <r>
      <rPr>
        <sz val="11"/>
        <color rgb="FF000000"/>
        <rFont val="Calibri"/>
      </rPr>
      <t>- Open the AWS Config console and ensure that AWS Config is enabled for your AWS account.</t>
    </r>
    <r>
      <rPr>
        <sz val="11"/>
        <color rgb="FF000000"/>
        <rFont val="Calibri"/>
      </rPr>
      <t xml:space="preserve">
</t>
    </r>
    <r>
      <rPr>
        <sz val="11"/>
        <color rgb="FF000000"/>
        <rFont val="Calibri"/>
      </rPr>
      <t>- Set up AWS Config rules to monitor IAM configurations, including IAM groups.</t>
    </r>
    <r>
      <rPr>
        <sz val="11"/>
        <color rgb="FF000000"/>
        <rFont val="Calibri"/>
      </rPr>
      <t xml:space="preserve">
</t>
    </r>
    <r>
      <rPr>
        <sz val="11"/>
        <color rgb="FF000000"/>
        <rFont val="Calibri"/>
      </rPr>
      <t>- Configure rules to check for compliance with security standards or organizational policies regarding IAM group settings and permissions.</t>
    </r>
    <r>
      <rPr>
        <sz val="11"/>
        <color rgb="FF000000"/>
        <rFont val="Calibri"/>
      </rPr>
      <t xml:space="preserve">
</t>
    </r>
    <r>
      <rPr>
        <sz val="11"/>
        <color rgb="FF000000"/>
        <rFont val="Calibri"/>
      </rPr>
      <t xml:space="preserve">-  </t>
    </r>
    <r>
      <rPr>
        <b/>
        <sz val="11"/>
        <color rgb="FF000000"/>
        <rFont val="Calibri"/>
      </rPr>
      <t>Check IAM Console</t>
    </r>
    <r>
      <rPr>
        <sz val="11"/>
        <color rgb="FF000000"/>
        <rFont val="Calibri"/>
      </rPr>
      <t>:</t>
    </r>
    <r>
      <rPr>
        <sz val="11"/>
        <color rgb="FF000000"/>
        <rFont val="Calibri"/>
      </rPr>
      <t xml:space="preserve">
</t>
    </r>
    <r>
      <rPr>
        <sz val="11"/>
        <color rgb="FF000000"/>
        <rFont val="Calibri"/>
      </rPr>
      <t>- Access the IAM console in the AWS Management Console.</t>
    </r>
    <r>
      <rPr>
        <sz val="11"/>
        <color rgb="FF000000"/>
        <rFont val="Calibri"/>
      </rPr>
      <t xml:space="preserve">
</t>
    </r>
    <r>
      <rPr>
        <sz val="11"/>
        <color rgb="FF000000"/>
        <rFont val="Calibri"/>
      </rPr>
      <t>- Navigate to the "Groups" section to view a list of IAM groups in your account.</t>
    </r>
    <r>
      <rPr>
        <sz val="11"/>
        <color rgb="FF000000"/>
        <rFont val="Calibri"/>
      </rPr>
      <t xml:space="preserve">
</t>
    </r>
    <r>
      <rPr>
        <sz val="11"/>
        <color rgb="FF000000"/>
        <rFont val="Calibri"/>
      </rPr>
      <t>- Review the details of each group, including its members and attached policies, to ensure they align with your security requirements.</t>
    </r>
  </si>
  <si>
    <t>2.9</t>
  </si>
  <si>
    <r>
      <rPr>
        <sz val="11"/>
        <rFont val="Calibri"/>
      </rPr>
      <t>Ensure Granular Policy Creation</t>
    </r>
  </si>
  <si>
    <r>
      <rPr>
        <sz val="11"/>
        <color rgb="FF000000"/>
        <rFont val="Calibri"/>
      </rPr>
      <t xml:space="preserve">-  </t>
    </r>
    <r>
      <rPr>
        <b/>
        <sz val="11"/>
        <color rgb="FF000000"/>
        <rFont val="Calibri"/>
      </rPr>
      <t>Policy Refinement</t>
    </r>
    <r>
      <rPr>
        <sz val="11"/>
        <color rgb="FF000000"/>
        <rFont val="Calibri"/>
      </rPr>
      <t>:</t>
    </r>
    <r>
      <rPr>
        <sz val="11"/>
        <color rgb="FF000000"/>
        <rFont val="Calibri"/>
      </rPr>
      <t xml:space="preserve">
</t>
    </r>
    <r>
      <rPr>
        <sz val="11"/>
        <color rgb="FF000000"/>
        <rFont val="Calibri"/>
      </rPr>
      <t>- Review existing IAM policies to identify those that are overly broad or lack granularity.</t>
    </r>
    <r>
      <rPr>
        <sz val="11"/>
        <color rgb="FF000000"/>
        <rFont val="Calibri"/>
      </rPr>
      <t xml:space="preserve">
</t>
    </r>
    <r>
      <rPr>
        <sz val="11"/>
        <color rgb="FF000000"/>
        <rFont val="Calibri"/>
      </rPr>
      <t>- Refine these policies to restrict permissions to only the resources and actions necessary for each user or group.</t>
    </r>
    <r>
      <rPr>
        <sz val="11"/>
        <color rgb="FF000000"/>
        <rFont val="Calibri"/>
      </rPr>
      <t xml:space="preserve">
</t>
    </r>
    <r>
      <rPr>
        <sz val="11"/>
        <color rgb="FF000000"/>
        <rFont val="Calibri"/>
      </rPr>
      <t xml:space="preserve">-  </t>
    </r>
    <r>
      <rPr>
        <b/>
        <sz val="11"/>
        <color rgb="FF000000"/>
        <rFont val="Calibri"/>
      </rPr>
      <t>IAM Policy Simulator</t>
    </r>
    <r>
      <rPr>
        <sz val="11"/>
        <color rgb="FF000000"/>
        <rFont val="Calibri"/>
      </rPr>
      <t>:</t>
    </r>
    <r>
      <rPr>
        <sz val="11"/>
        <color rgb="FF000000"/>
        <rFont val="Calibri"/>
      </rPr>
      <t xml:space="preserve">
</t>
    </r>
    <r>
      <rPr>
        <sz val="11"/>
        <color rgb="FF000000"/>
        <rFont val="Calibri"/>
      </rPr>
      <t>- Utilize the IAM Policy Simulator in the AWS Management Console to test the effectiveness of policy changes.</t>
    </r>
    <r>
      <rPr>
        <sz val="11"/>
        <color rgb="FF000000"/>
        <rFont val="Calibri"/>
      </rPr>
      <t xml:space="preserve">
</t>
    </r>
    <r>
      <rPr>
        <sz val="11"/>
        <color rgb="FF000000"/>
        <rFont val="Calibri"/>
      </rPr>
      <t>- Simulate various access scenarios to ensure that policies are granting the intended level of access without unintended consequences.</t>
    </r>
    <r>
      <rPr>
        <sz val="11"/>
        <color rgb="FF000000"/>
        <rFont val="Calibri"/>
      </rPr>
      <t xml:space="preserve">
</t>
    </r>
    <r>
      <rPr>
        <sz val="11"/>
        <color rgb="FF000000"/>
        <rFont val="Calibri"/>
      </rPr>
      <t xml:space="preserve">-  </t>
    </r>
    <r>
      <rPr>
        <b/>
        <sz val="11"/>
        <color rgb="FF000000"/>
        <rFont val="Calibri"/>
      </rPr>
      <t>Access Reviews</t>
    </r>
    <r>
      <rPr>
        <sz val="11"/>
        <color rgb="FF000000"/>
        <rFont val="Calibri"/>
      </rPr>
      <t>:</t>
    </r>
    <r>
      <rPr>
        <sz val="11"/>
        <color rgb="FF000000"/>
        <rFont val="Calibri"/>
      </rPr>
      <t xml:space="preserve">
</t>
    </r>
    <r>
      <rPr>
        <sz val="11"/>
        <color rgb="FF000000"/>
        <rFont val="Calibri"/>
      </rPr>
      <t>- Conduct regular access reviews to ensure that IAM policies remain aligned with the principle of least privilege.</t>
    </r>
    <r>
      <rPr>
        <sz val="11"/>
        <color rgb="FF000000"/>
        <rFont val="Calibri"/>
      </rPr>
      <t xml:space="preserve">
</t>
    </r>
    <r>
      <rPr>
        <sz val="11"/>
        <color rgb="FF000000"/>
        <rFont val="Calibri"/>
      </rPr>
      <t>- Identify and remove any unnecessary permissions or policies that grant excessive access to resources.</t>
    </r>
    <r>
      <rPr>
        <sz val="11"/>
        <color rgb="FF000000"/>
        <rFont val="Calibri"/>
      </rPr>
      <t xml:space="preserve">
</t>
    </r>
    <r>
      <rPr>
        <sz val="11"/>
        <color rgb="FF000000"/>
        <rFont val="Calibri"/>
      </rPr>
      <t xml:space="preserve">-  </t>
    </r>
    <r>
      <rPr>
        <b/>
        <sz val="11"/>
        <color rgb="FF000000"/>
        <rFont val="Calibri"/>
      </rPr>
      <t>AWS Config Remediation</t>
    </r>
    <r>
      <rPr>
        <sz val="11"/>
        <color rgb="FF000000"/>
        <rFont val="Calibri"/>
      </rPr>
      <t>:</t>
    </r>
    <r>
      <rPr>
        <sz val="11"/>
        <color rgb="FF000000"/>
        <rFont val="Calibri"/>
      </rPr>
      <t xml:space="preserve">
</t>
    </r>
    <r>
      <rPr>
        <sz val="11"/>
        <color rgb="FF000000"/>
        <rFont val="Calibri"/>
      </rPr>
      <t>- Configure AWS Config rules to automatically remediate non-compliant IAM policies.</t>
    </r>
    <r>
      <rPr>
        <sz val="11"/>
        <color rgb="FF000000"/>
        <rFont val="Calibri"/>
      </rPr>
      <t xml:space="preserve">
</t>
    </r>
    <r>
      <rPr>
        <sz val="11"/>
        <color rgb="FF000000"/>
        <rFont val="Calibri"/>
      </rPr>
      <t>- Set up remediation actions to adjust policies to adhere to granular access control principles automatically.</t>
    </r>
    <r>
      <rPr>
        <sz val="11"/>
        <color rgb="FF000000"/>
        <rFont val="Calibri"/>
      </rPr>
      <t xml:space="preserve">
</t>
    </r>
    <r>
      <rPr>
        <sz val="11"/>
        <color rgb="FF000000"/>
        <rFont val="Calibri"/>
      </rPr>
      <t xml:space="preserve">-  </t>
    </r>
    <r>
      <rPr>
        <b/>
        <sz val="11"/>
        <color rgb="FF000000"/>
        <rFont val="Calibri"/>
      </rPr>
      <t>Employee Training</t>
    </r>
    <r>
      <rPr>
        <sz val="11"/>
        <color rgb="FF000000"/>
        <rFont val="Calibri"/>
      </rPr>
      <t>:</t>
    </r>
    <r>
      <rPr>
        <sz val="11"/>
        <color rgb="FF000000"/>
        <rFont val="Calibri"/>
      </rPr>
      <t xml:space="preserve">
</t>
    </r>
    <r>
      <rPr>
        <sz val="11"/>
        <color rgb="FF000000"/>
        <rFont val="Calibri"/>
      </rPr>
      <t>- Provide training and guidance to IAM administrators on best practices for crafting granular policies.</t>
    </r>
    <r>
      <rPr>
        <sz val="11"/>
        <color rgb="FF000000"/>
        <rFont val="Calibri"/>
      </rPr>
      <t xml:space="preserve">
</t>
    </r>
    <r>
      <rPr>
        <sz val="11"/>
        <color rgb="FF000000"/>
        <rFont val="Calibri"/>
      </rPr>
      <t>- Ensure that administrators understand the importance of restricting permissions to only what is necessary for each user or group.</t>
    </r>
    <r>
      <rPr>
        <sz val="11"/>
        <color rgb="FF000000"/>
        <rFont val="Calibri"/>
      </rPr>
      <t xml:space="preserve">
</t>
    </r>
    <r>
      <rPr>
        <sz val="11"/>
        <color rgb="FF000000"/>
        <rFont val="Calibri"/>
      </rPr>
      <t xml:space="preserve">-  </t>
    </r>
    <r>
      <rPr>
        <b/>
        <sz val="11"/>
        <color rgb="FF000000"/>
        <rFont val="Calibri"/>
      </rPr>
      <t>Monitoring and Alerting</t>
    </r>
    <r>
      <rPr>
        <sz val="11"/>
        <color rgb="FF000000"/>
        <rFont val="Calibri"/>
      </rPr>
      <t>:</t>
    </r>
    <r>
      <rPr>
        <sz val="11"/>
        <color rgb="FF000000"/>
        <rFont val="Calibri"/>
      </rPr>
      <t xml:space="preserve">
</t>
    </r>
    <r>
      <rPr>
        <sz val="11"/>
        <color rgb="FF000000"/>
        <rFont val="Calibri"/>
      </rPr>
      <t>- Implement continuous monitoring solutions to detect and alert on any deviations from granular access control policies.</t>
    </r>
    <r>
      <rPr>
        <sz val="11"/>
        <color rgb="FF000000"/>
        <rFont val="Calibri"/>
      </rPr>
      <t xml:space="preserve">
</t>
    </r>
    <r>
      <rPr>
        <sz val="11"/>
        <color rgb="FF000000"/>
        <rFont val="Calibri"/>
      </rPr>
      <t>- Set up alerts to notify administrators of any unauthorized changes to IAM policies in real-time.</t>
    </r>
    <r>
      <rPr>
        <sz val="11"/>
        <color rgb="FF000000"/>
        <rFont val="Calibri"/>
      </rPr>
      <t xml:space="preserve">
</t>
    </r>
    <r>
      <rPr>
        <sz val="11"/>
        <color rgb="FF000000"/>
        <rFont val="Calibri"/>
      </rPr>
      <t xml:space="preserve">-  </t>
    </r>
    <r>
      <rPr>
        <b/>
        <sz val="11"/>
        <color rgb="FF000000"/>
        <rFont val="Calibri"/>
      </rPr>
      <t>Documentation and Documentation</t>
    </r>
    <r>
      <rPr>
        <sz val="11"/>
        <color rgb="FF000000"/>
        <rFont val="Calibri"/>
      </rPr>
      <t>:</t>
    </r>
    <r>
      <rPr>
        <sz val="11"/>
        <color rgb="FF000000"/>
        <rFont val="Calibri"/>
      </rPr>
      <t xml:space="preserve">
</t>
    </r>
    <r>
      <rPr>
        <sz val="11"/>
        <color rgb="FF000000"/>
        <rFont val="Calibri"/>
      </rPr>
      <t>- Document changes made to IAM policies and keep records of policy adjustments.</t>
    </r>
    <r>
      <rPr>
        <sz val="11"/>
        <color rgb="FF000000"/>
        <rFont val="Calibri"/>
      </rPr>
      <t xml:space="preserve">
</t>
    </r>
    <r>
      <rPr>
        <sz val="11"/>
        <color rgb="FF000000"/>
        <rFont val="Calibri"/>
      </rPr>
      <t>- Maintain up-to-date documentation on IAM policies and access controls for reference during audits and compliance assessments.</t>
    </r>
  </si>
  <si>
    <r>
      <rPr>
        <sz val="11"/>
        <color rgb="FF000000"/>
        <rFont val="Calibri"/>
      </rPr>
      <t>Granular policies are meticulously tailored to AWS resources, ensuring precision in access control measures.</t>
    </r>
  </si>
  <si>
    <r>
      <rPr>
        <sz val="11"/>
        <color rgb="FF000000"/>
        <rFont val="Calibri"/>
      </rPr>
      <t xml:space="preserve">-  </t>
    </r>
    <r>
      <rPr>
        <b/>
        <sz val="11"/>
        <color rgb="FF000000"/>
        <rFont val="Calibri"/>
      </rPr>
      <t>Review IAM Policies</t>
    </r>
    <r>
      <rPr>
        <sz val="11"/>
        <color rgb="FF000000"/>
        <rFont val="Calibri"/>
      </rPr>
      <t>:</t>
    </r>
    <r>
      <rPr>
        <sz val="11"/>
        <color rgb="FF000000"/>
        <rFont val="Calibri"/>
      </rPr>
      <t xml:space="preserve">
</t>
    </r>
    <r>
      <rPr>
        <sz val="11"/>
        <color rgb="FF000000"/>
        <rFont val="Calibri"/>
      </rPr>
      <t>- Access the IAM console in the AWS Management Console.</t>
    </r>
    <r>
      <rPr>
        <sz val="11"/>
        <color rgb="FF000000"/>
        <rFont val="Calibri"/>
      </rPr>
      <t xml:space="preserve">
</t>
    </r>
    <r>
      <rPr>
        <sz val="11"/>
        <color rgb="FF000000"/>
        <rFont val="Calibri"/>
      </rPr>
      <t>- Navigate to the "Policies" section to view all IAM policies.</t>
    </r>
    <r>
      <rPr>
        <sz val="11"/>
        <color rgb="FF000000"/>
        <rFont val="Calibri"/>
      </rPr>
      <t xml:space="preserve">
</t>
    </r>
    <r>
      <rPr>
        <sz val="11"/>
        <color rgb="FF000000"/>
        <rFont val="Calibri"/>
      </rPr>
      <t>- Examine each policy to ensure they are finely tuned and specific to the resources they are intended to control access to.</t>
    </r>
    <r>
      <rPr>
        <sz val="11"/>
        <color rgb="FF000000"/>
        <rFont val="Calibri"/>
      </rPr>
      <t xml:space="preserve">
</t>
    </r>
    <r>
      <rPr>
        <sz val="11"/>
        <color rgb="FF000000"/>
        <rFont val="Calibri"/>
      </rPr>
      <t xml:space="preserve">-  </t>
    </r>
    <r>
      <rPr>
        <b/>
        <sz val="11"/>
        <color rgb="FF000000"/>
        <rFont val="Calibri"/>
      </rPr>
      <t>Utilize AWS Config</t>
    </r>
    <r>
      <rPr>
        <sz val="11"/>
        <color rgb="FF000000"/>
        <rFont val="Calibri"/>
      </rPr>
      <t>:</t>
    </r>
    <r>
      <rPr>
        <sz val="11"/>
        <color rgb="FF000000"/>
        <rFont val="Calibri"/>
      </rPr>
      <t xml:space="preserve">
</t>
    </r>
    <r>
      <rPr>
        <sz val="11"/>
        <color rgb="FF000000"/>
        <rFont val="Calibri"/>
      </rPr>
      <t>- Open the AWS Config console and ensure that AWS Config is enabled for your AWS account.</t>
    </r>
    <r>
      <rPr>
        <sz val="11"/>
        <color rgb="FF000000"/>
        <rFont val="Calibri"/>
      </rPr>
      <t xml:space="preserve">
</t>
    </r>
    <r>
      <rPr>
        <sz val="11"/>
        <color rgb="FF000000"/>
        <rFont val="Calibri"/>
      </rPr>
      <t>- Set up Config rules to monitor IAM policies for granularity.</t>
    </r>
    <r>
      <rPr>
        <sz val="11"/>
        <color rgb="FF000000"/>
        <rFont val="Calibri"/>
      </rPr>
      <t xml:space="preserve">
</t>
    </r>
    <r>
      <rPr>
        <sz val="11"/>
        <color rgb="FF000000"/>
        <rFont val="Calibri"/>
      </rPr>
      <t>- Configure rules to detect policies that are overly broad or provide unnecessary permissions.</t>
    </r>
    <r>
      <rPr>
        <sz val="11"/>
        <color rgb="FF000000"/>
        <rFont val="Calibri"/>
      </rPr>
      <t xml:space="preserve">
</t>
    </r>
    <r>
      <rPr>
        <sz val="11"/>
        <color rgb="FF000000"/>
        <rFont val="Calibri"/>
      </rPr>
      <t xml:space="preserve">-  </t>
    </r>
    <r>
      <rPr>
        <b/>
        <sz val="11"/>
        <color rgb="FF000000"/>
        <rFont val="Calibri"/>
      </rPr>
      <t>CloudTrail Analysis</t>
    </r>
    <r>
      <rPr>
        <sz val="11"/>
        <color rgb="FF000000"/>
        <rFont val="Calibri"/>
      </rPr>
      <t>:</t>
    </r>
    <r>
      <rPr>
        <sz val="11"/>
        <color rgb="FF000000"/>
        <rFont val="Calibri"/>
      </rPr>
      <t xml:space="preserve">
</t>
    </r>
    <r>
      <rPr>
        <sz val="11"/>
        <color rgb="FF000000"/>
        <rFont val="Calibri"/>
      </rPr>
      <t>- Access the CloudTrail console and review the logs.</t>
    </r>
    <r>
      <rPr>
        <sz val="11"/>
        <color rgb="FF000000"/>
        <rFont val="Calibri"/>
      </rPr>
      <t xml:space="preserve">
</t>
    </r>
    <r>
      <rPr>
        <sz val="11"/>
        <color rgb="FF000000"/>
        <rFont val="Calibri"/>
      </rPr>
      <t>- Look for API calls related to IAM policy modifications.</t>
    </r>
    <r>
      <rPr>
        <sz val="11"/>
        <color rgb="FF000000"/>
        <rFont val="Calibri"/>
      </rPr>
      <t xml:space="preserve">
</t>
    </r>
    <r>
      <rPr>
        <sz val="11"/>
        <color rgb="FF000000"/>
        <rFont val="Calibri"/>
      </rPr>
      <t>- Analyze the logs to ensure that policy changes align with the principles of granular access control.</t>
    </r>
    <r>
      <rPr>
        <sz val="11"/>
        <color rgb="FF000000"/>
        <rFont val="Calibri"/>
      </rPr>
      <t xml:space="preserve">
</t>
    </r>
    <r>
      <rPr>
        <sz val="11"/>
        <color rgb="FF000000"/>
        <rFont val="Calibri"/>
      </rPr>
      <t xml:space="preserve">-  </t>
    </r>
    <r>
      <rPr>
        <b/>
        <sz val="11"/>
        <color rgb="FF000000"/>
        <rFont val="Calibri"/>
      </rPr>
      <t>Manual Review</t>
    </r>
    <r>
      <rPr>
        <sz val="11"/>
        <color rgb="FF000000"/>
        <rFont val="Calibri"/>
      </rPr>
      <t>:</t>
    </r>
    <r>
      <rPr>
        <sz val="11"/>
        <color rgb="FF000000"/>
        <rFont val="Calibri"/>
      </rPr>
      <t xml:space="preserve">
</t>
    </r>
    <r>
      <rPr>
        <sz val="11"/>
        <color rgb="FF000000"/>
        <rFont val="Calibri"/>
      </rPr>
      <t>- Conduct manual reviews of IAM policies and their associated resources.</t>
    </r>
    <r>
      <rPr>
        <sz val="11"/>
        <color rgb="FF000000"/>
        <rFont val="Calibri"/>
      </rPr>
      <t xml:space="preserve">
</t>
    </r>
    <r>
      <rPr>
        <sz val="11"/>
        <color rgb="FF000000"/>
        <rFont val="Calibri"/>
      </rPr>
      <t>- Verify that policies are scoped to specific resources and actions, rather than providing blanket permissions.</t>
    </r>
    <r>
      <rPr>
        <sz val="11"/>
        <color rgb="FF000000"/>
        <rFont val="Calibri"/>
      </rPr>
      <t xml:space="preserve">
</t>
    </r>
    <r>
      <rPr>
        <sz val="11"/>
        <color rgb="FF000000"/>
        <rFont val="Calibri"/>
      </rPr>
      <t xml:space="preserve">-  </t>
    </r>
    <r>
      <rPr>
        <b/>
        <sz val="11"/>
        <color rgb="FF000000"/>
        <rFont val="Calibri"/>
      </rPr>
      <t>Automated Scanning</t>
    </r>
    <r>
      <rPr>
        <sz val="11"/>
        <color rgb="FF000000"/>
        <rFont val="Calibri"/>
      </rPr>
      <t>:</t>
    </r>
    <r>
      <rPr>
        <sz val="11"/>
        <color rgb="FF000000"/>
        <rFont val="Calibri"/>
      </rPr>
      <t xml:space="preserve">
</t>
    </r>
    <r>
      <rPr>
        <sz val="11"/>
        <color rgb="FF000000"/>
        <rFont val="Calibri"/>
      </rPr>
      <t>- Utilize third-party AWS security tools that offer automated scanning and analysis of IAM policies for granularity.</t>
    </r>
    <r>
      <rPr>
        <sz val="11"/>
        <color rgb="FF000000"/>
        <rFont val="Calibri"/>
      </rPr>
      <t xml:space="preserve">
</t>
    </r>
    <r>
      <rPr>
        <sz val="11"/>
        <color rgb="FF000000"/>
        <rFont val="Calibri"/>
      </rPr>
      <t>- Configure these tools to regularly scan and identify any policies that may not adhere to granular access control principles.</t>
    </r>
    <r>
      <rPr>
        <sz val="11"/>
        <color rgb="FF000000"/>
        <rFont val="Calibri"/>
      </rPr>
      <t xml:space="preserve">
</t>
    </r>
    <r>
      <rPr>
        <sz val="11"/>
        <color rgb="FF000000"/>
        <rFont val="Calibri"/>
      </rPr>
      <t xml:space="preserve">-  </t>
    </r>
    <r>
      <rPr>
        <b/>
        <sz val="11"/>
        <color rgb="FF000000"/>
        <rFont val="Calibri"/>
      </rPr>
      <t>Continuous Monitoring</t>
    </r>
    <r>
      <rPr>
        <sz val="11"/>
        <color rgb="FF000000"/>
        <rFont val="Calibri"/>
      </rPr>
      <t>:</t>
    </r>
    <r>
      <rPr>
        <sz val="11"/>
        <color rgb="FF000000"/>
        <rFont val="Calibri"/>
      </rPr>
      <t xml:space="preserve">
</t>
    </r>
    <r>
      <rPr>
        <sz val="11"/>
        <color rgb="FF000000"/>
        <rFont val="Calibri"/>
      </rPr>
      <t>- Implement continuous monitoring solutions to track changes to IAM policies in real-time.</t>
    </r>
    <r>
      <rPr>
        <sz val="11"/>
        <color rgb="FF000000"/>
        <rFont val="Calibri"/>
      </rPr>
      <t xml:space="preserve">
</t>
    </r>
    <r>
      <rPr>
        <sz val="11"/>
        <color rgb="FF000000"/>
        <rFont val="Calibri"/>
      </rPr>
      <t>- Set up alerts to notify administrators of any policy modifications that may deviate from granular access control best practices.</t>
    </r>
  </si>
  <si>
    <t>2.10</t>
  </si>
  <si>
    <r>
      <rPr>
        <sz val="11"/>
        <rFont val="Calibri"/>
      </rPr>
      <t>Ensure Resource Access via Tag-based Policies</t>
    </r>
  </si>
  <si>
    <r>
      <rPr>
        <sz val="11"/>
        <color rgb="FF000000"/>
        <rFont val="Calibri"/>
      </rPr>
      <t xml:space="preserve">-  </t>
    </r>
    <r>
      <rPr>
        <b/>
        <sz val="11"/>
        <color rgb="FF000000"/>
        <rFont val="Calibri"/>
      </rPr>
      <t>Policy Adjustment</t>
    </r>
    <r>
      <rPr>
        <sz val="11"/>
        <color rgb="FF000000"/>
        <rFont val="Calibri"/>
      </rPr>
      <t>:</t>
    </r>
    <r>
      <rPr>
        <sz val="11"/>
        <color rgb="FF000000"/>
        <rFont val="Calibri"/>
      </rPr>
      <t xml:space="preserve">
</t>
    </r>
    <r>
      <rPr>
        <sz val="11"/>
        <color rgb="FF000000"/>
        <rFont val="Calibri"/>
      </rPr>
      <t>- Review existing IAM policies associated with EC2 resources to ensure they include tag-based conditions where applicable.</t>
    </r>
    <r>
      <rPr>
        <sz val="11"/>
        <color rgb="FF000000"/>
        <rFont val="Calibri"/>
      </rPr>
      <t xml:space="preserve">
</t>
    </r>
    <r>
      <rPr>
        <sz val="11"/>
        <color rgb="FF000000"/>
        <rFont val="Calibri"/>
      </rPr>
      <t>- Modify policies to incorporate tag-based conditions for granular access control, ensuring that access is granted or denied based on resource attributes.</t>
    </r>
    <r>
      <rPr>
        <sz val="11"/>
        <color rgb="FF000000"/>
        <rFont val="Calibri"/>
      </rPr>
      <t xml:space="preserve">
</t>
    </r>
    <r>
      <rPr>
        <sz val="11"/>
        <color rgb="FF000000"/>
        <rFont val="Calibri"/>
      </rPr>
      <t xml:space="preserve">-  </t>
    </r>
    <r>
      <rPr>
        <b/>
        <sz val="11"/>
        <color rgb="FF000000"/>
        <rFont val="Calibri"/>
      </rPr>
      <t>IAM Policy Simulator Validation</t>
    </r>
    <r>
      <rPr>
        <sz val="11"/>
        <color rgb="FF000000"/>
        <rFont val="Calibri"/>
      </rPr>
      <t>:</t>
    </r>
    <r>
      <rPr>
        <sz val="11"/>
        <color rgb="FF000000"/>
        <rFont val="Calibri"/>
      </rPr>
      <t xml:space="preserve">
</t>
    </r>
    <r>
      <rPr>
        <sz val="11"/>
        <color rgb="FF000000"/>
        <rFont val="Calibri"/>
      </rPr>
      <t>- Utilize the IAM Policy Simulator to validate the effectiveness of policy adjustments.</t>
    </r>
    <r>
      <rPr>
        <sz val="11"/>
        <color rgb="FF000000"/>
        <rFont val="Calibri"/>
      </rPr>
      <t xml:space="preserve">
</t>
    </r>
    <r>
      <rPr>
        <sz val="11"/>
        <color rgb="FF000000"/>
        <rFont val="Calibri"/>
      </rPr>
      <t>- Test various access scenarios to verify that policies accurately reflect the intended access control based on EC2 resource tags.</t>
    </r>
    <r>
      <rPr>
        <sz val="11"/>
        <color rgb="FF000000"/>
        <rFont val="Calibri"/>
      </rPr>
      <t xml:space="preserve">
</t>
    </r>
    <r>
      <rPr>
        <sz val="11"/>
        <color rgb="FF000000"/>
        <rFont val="Calibri"/>
      </rPr>
      <t xml:space="preserve">-  </t>
    </r>
    <r>
      <rPr>
        <b/>
        <sz val="11"/>
        <color rgb="FF000000"/>
        <rFont val="Calibri"/>
      </rPr>
      <t>AWS Config Remediation</t>
    </r>
    <r>
      <rPr>
        <sz val="11"/>
        <color rgb="FF000000"/>
        <rFont val="Calibri"/>
      </rPr>
      <t>:</t>
    </r>
    <r>
      <rPr>
        <sz val="11"/>
        <color rgb="FF000000"/>
        <rFont val="Calibri"/>
      </rPr>
      <t xml:space="preserve">
</t>
    </r>
    <r>
      <rPr>
        <sz val="11"/>
        <color rgb="FF000000"/>
        <rFont val="Calibri"/>
      </rPr>
      <t>- Configure AWS Config rules to automatically remediate IAM policies that do not include tag-based conditions.</t>
    </r>
    <r>
      <rPr>
        <sz val="11"/>
        <color rgb="FF000000"/>
        <rFont val="Calibri"/>
      </rPr>
      <t xml:space="preserve">
</t>
    </r>
    <r>
      <rPr>
        <sz val="11"/>
        <color rgb="FF000000"/>
        <rFont val="Calibri"/>
      </rPr>
      <t>- Set up remediation actions to adjust policies to adhere to tag-based access control principles automatically.</t>
    </r>
    <r>
      <rPr>
        <sz val="11"/>
        <color rgb="FF000000"/>
        <rFont val="Calibri"/>
      </rPr>
      <t xml:space="preserve">
</t>
    </r>
    <r>
      <rPr>
        <sz val="11"/>
        <color rgb="FF000000"/>
        <rFont val="Calibri"/>
      </rPr>
      <t xml:space="preserve">-  </t>
    </r>
    <r>
      <rPr>
        <b/>
        <sz val="11"/>
        <color rgb="FF000000"/>
        <rFont val="Calibri"/>
      </rPr>
      <t>Employee Training</t>
    </r>
    <r>
      <rPr>
        <sz val="11"/>
        <color rgb="FF000000"/>
        <rFont val="Calibri"/>
      </rPr>
      <t>:</t>
    </r>
    <r>
      <rPr>
        <sz val="11"/>
        <color rgb="FF000000"/>
        <rFont val="Calibri"/>
      </rPr>
      <t xml:space="preserve">
</t>
    </r>
    <r>
      <rPr>
        <sz val="11"/>
        <color rgb="FF000000"/>
        <rFont val="Calibri"/>
      </rPr>
      <t>- Provide training to IAM administrators on best practices for crafting IAM policies based on tags.</t>
    </r>
    <r>
      <rPr>
        <sz val="11"/>
        <color rgb="FF000000"/>
        <rFont val="Calibri"/>
      </rPr>
      <t xml:space="preserve">
</t>
    </r>
    <r>
      <rPr>
        <sz val="11"/>
        <color rgb="FF000000"/>
        <rFont val="Calibri"/>
      </rPr>
      <t>- Ensure that administrators understand the importance of utilizing tag-based conditions for granular access control in EC2.</t>
    </r>
    <r>
      <rPr>
        <sz val="11"/>
        <color rgb="FF000000"/>
        <rFont val="Calibri"/>
      </rPr>
      <t xml:space="preserve">
</t>
    </r>
    <r>
      <rPr>
        <sz val="11"/>
        <color rgb="FF000000"/>
        <rFont val="Calibri"/>
      </rPr>
      <t xml:space="preserve">-  </t>
    </r>
    <r>
      <rPr>
        <b/>
        <sz val="11"/>
        <color rgb="FF000000"/>
        <rFont val="Calibri"/>
      </rPr>
      <t>Monitoring and Alerting</t>
    </r>
    <r>
      <rPr>
        <sz val="11"/>
        <color rgb="FF000000"/>
        <rFont val="Calibri"/>
      </rPr>
      <t>:</t>
    </r>
    <r>
      <rPr>
        <sz val="11"/>
        <color rgb="FF000000"/>
        <rFont val="Calibri"/>
      </rPr>
      <t xml:space="preserve">
</t>
    </r>
    <r>
      <rPr>
        <sz val="11"/>
        <color rgb="FF000000"/>
        <rFont val="Calibri"/>
      </rPr>
      <t>- Implement continuous monitoring solutions to detect and alert on any deviations from tag-based access control policies.</t>
    </r>
    <r>
      <rPr>
        <sz val="11"/>
        <color rgb="FF000000"/>
        <rFont val="Calibri"/>
      </rPr>
      <t xml:space="preserve">
</t>
    </r>
    <r>
      <rPr>
        <sz val="11"/>
        <color rgb="FF000000"/>
        <rFont val="Calibri"/>
      </rPr>
      <t>- Set up alerts to notify administrators of any unauthorized modifications or policy changes that do not adhere to tag-based access control principles.</t>
    </r>
    <r>
      <rPr>
        <sz val="11"/>
        <color rgb="FF000000"/>
        <rFont val="Calibri"/>
      </rPr>
      <t xml:space="preserve">
</t>
    </r>
    <r>
      <rPr>
        <sz val="11"/>
        <color rgb="FF000000"/>
        <rFont val="Calibri"/>
      </rPr>
      <t xml:space="preserve">-  </t>
    </r>
    <r>
      <rPr>
        <b/>
        <sz val="11"/>
        <color rgb="FF000000"/>
        <rFont val="Calibri"/>
      </rPr>
      <t>Documentation and Documentation</t>
    </r>
    <r>
      <rPr>
        <sz val="11"/>
        <color rgb="FF000000"/>
        <rFont val="Calibri"/>
      </rPr>
      <t>:</t>
    </r>
    <r>
      <rPr>
        <sz val="11"/>
        <color rgb="FF000000"/>
        <rFont val="Calibri"/>
      </rPr>
      <t xml:space="preserve">
</t>
    </r>
    <r>
      <rPr>
        <sz val="11"/>
        <color rgb="FF000000"/>
        <rFont val="Calibri"/>
      </rPr>
      <t>- Document changes made to IAM policies to include tag-based conditions.</t>
    </r>
    <r>
      <rPr>
        <sz val="11"/>
        <color rgb="FF000000"/>
        <rFont val="Calibri"/>
      </rPr>
      <t xml:space="preserve">
</t>
    </r>
    <r>
      <rPr>
        <sz val="11"/>
        <color rgb="FF000000"/>
        <rFont val="Calibri"/>
      </rPr>
      <t>- Maintain up-to-date documentation on IAM policies and access controls for reference during audits and compliance assessments.</t>
    </r>
  </si>
  <si>
    <r>
      <rPr>
        <sz val="11"/>
        <color rgb="FF000000"/>
        <rFont val="Calibri"/>
      </rPr>
      <t>For optimal granularity in EC2 access, configuring IAM policies via tags proves highly effective. This involves editing the JSON text editor to specify access permissions based on specific tags. In the provided example, I'm granting the "developers" group access exclusively to the newly created EC2 image, as illustrated in the attached screenshot depicting the policy creation process.</t>
    </r>
  </si>
  <si>
    <r>
      <rPr>
        <sz val="11"/>
        <color rgb="FF000000"/>
        <rFont val="Calibri"/>
      </rPr>
      <t xml:space="preserve">-  </t>
    </r>
    <r>
      <rPr>
        <b/>
        <sz val="11"/>
        <color rgb="FF000000"/>
        <rFont val="Calibri"/>
      </rPr>
      <t>Review IAM Policies</t>
    </r>
    <r>
      <rPr>
        <sz val="11"/>
        <color rgb="FF000000"/>
        <rFont val="Calibri"/>
      </rPr>
      <t>:</t>
    </r>
    <r>
      <rPr>
        <sz val="11"/>
        <color rgb="FF000000"/>
        <rFont val="Calibri"/>
      </rPr>
      <t xml:space="preserve">
</t>
    </r>
    <r>
      <rPr>
        <sz val="11"/>
        <color rgb="FF000000"/>
        <rFont val="Calibri"/>
      </rPr>
      <t>- Access the IAM console in the AWS Management Console.</t>
    </r>
    <r>
      <rPr>
        <sz val="11"/>
        <color rgb="FF000000"/>
        <rFont val="Calibri"/>
      </rPr>
      <t xml:space="preserve">
</t>
    </r>
    <r>
      <rPr>
        <sz val="11"/>
        <color rgb="FF000000"/>
        <rFont val="Calibri"/>
      </rPr>
      <t>- Navigate to the "Policies" section and review policies associated with EC2 resources.</t>
    </r>
    <r>
      <rPr>
        <sz val="11"/>
        <color rgb="FF000000"/>
        <rFont val="Calibri"/>
      </rPr>
      <t xml:space="preserve">
</t>
    </r>
    <r>
      <rPr>
        <sz val="11"/>
        <color rgb="FF000000"/>
        <rFont val="Calibri"/>
      </rPr>
      <t>- Ensure that policies utilize condition keys related to EC2 tags for granting access.</t>
    </r>
    <r>
      <rPr>
        <sz val="11"/>
        <color rgb="FF000000"/>
        <rFont val="Calibri"/>
      </rPr>
      <t xml:space="preserve">
</t>
    </r>
    <r>
      <rPr>
        <sz val="11"/>
        <color rgb="FF000000"/>
        <rFont val="Calibri"/>
      </rPr>
      <t xml:space="preserve">-  </t>
    </r>
    <r>
      <rPr>
        <b/>
        <sz val="11"/>
        <color rgb="FF000000"/>
        <rFont val="Calibri"/>
      </rPr>
      <t>IAM Policy Simulator</t>
    </r>
    <r>
      <rPr>
        <sz val="11"/>
        <color rgb="FF000000"/>
        <rFont val="Calibri"/>
      </rPr>
      <t>:</t>
    </r>
    <r>
      <rPr>
        <sz val="11"/>
        <color rgb="FF000000"/>
        <rFont val="Calibri"/>
      </rPr>
      <t xml:space="preserve">
</t>
    </r>
    <r>
      <rPr>
        <sz val="11"/>
        <color rgb="FF000000"/>
        <rFont val="Calibri"/>
      </rPr>
      <t>- Utilize the IAM Policy Simulator to simulate access scenarios based on EC2 tags.</t>
    </r>
    <r>
      <rPr>
        <sz val="11"/>
        <color rgb="FF000000"/>
        <rFont val="Calibri"/>
      </rPr>
      <t xml:space="preserve">
</t>
    </r>
    <r>
      <rPr>
        <sz val="11"/>
        <color rgb="FF000000"/>
        <rFont val="Calibri"/>
      </rPr>
      <t>- Test various tag-based policy configurations to verify that access is granted or denied appropriately.</t>
    </r>
    <r>
      <rPr>
        <sz val="11"/>
        <color rgb="FF000000"/>
        <rFont val="Calibri"/>
      </rPr>
      <t xml:space="preserve">
</t>
    </r>
    <r>
      <rPr>
        <sz val="11"/>
        <color rgb="FF000000"/>
        <rFont val="Calibri"/>
      </rPr>
      <t xml:space="preserve">-  </t>
    </r>
    <r>
      <rPr>
        <b/>
        <sz val="11"/>
        <color rgb="FF000000"/>
        <rFont val="Calibri"/>
      </rPr>
      <t>CloudTrail Analysis</t>
    </r>
    <r>
      <rPr>
        <sz val="11"/>
        <color rgb="FF000000"/>
        <rFont val="Calibri"/>
      </rPr>
      <t>:</t>
    </r>
    <r>
      <rPr>
        <sz val="11"/>
        <color rgb="FF000000"/>
        <rFont val="Calibri"/>
      </rPr>
      <t xml:space="preserve">
</t>
    </r>
    <r>
      <rPr>
        <sz val="11"/>
        <color rgb="FF000000"/>
        <rFont val="Calibri"/>
      </rPr>
      <t>- Access the CloudTrail console and review logs related to IAM policy changes.</t>
    </r>
    <r>
      <rPr>
        <sz val="11"/>
        <color rgb="FF000000"/>
        <rFont val="Calibri"/>
      </rPr>
      <t xml:space="preserve">
</t>
    </r>
    <r>
      <rPr>
        <sz val="11"/>
        <color rgb="FF000000"/>
        <rFont val="Calibri"/>
      </rPr>
      <t>- Look for API calls related to modifications of policies using tag-based conditions.</t>
    </r>
    <r>
      <rPr>
        <sz val="11"/>
        <color rgb="FF000000"/>
        <rFont val="Calibri"/>
      </rPr>
      <t xml:space="preserve">
</t>
    </r>
    <r>
      <rPr>
        <sz val="11"/>
        <color rgb="FF000000"/>
        <rFont val="Calibri"/>
      </rPr>
      <t xml:space="preserve">-  </t>
    </r>
    <r>
      <rPr>
        <b/>
        <sz val="11"/>
        <color rgb="FF000000"/>
        <rFont val="Calibri"/>
      </rPr>
      <t>AWS Config Rules</t>
    </r>
    <r>
      <rPr>
        <sz val="11"/>
        <color rgb="FF000000"/>
        <rFont val="Calibri"/>
      </rPr>
      <t>:</t>
    </r>
    <r>
      <rPr>
        <sz val="11"/>
        <color rgb="FF000000"/>
        <rFont val="Calibri"/>
      </rPr>
      <t xml:space="preserve">
</t>
    </r>
    <r>
      <rPr>
        <sz val="11"/>
        <color rgb="FF000000"/>
        <rFont val="Calibri"/>
      </rPr>
      <t>- Configure AWS Config rules to monitor IAM policies for tag-based conditions.</t>
    </r>
    <r>
      <rPr>
        <sz val="11"/>
        <color rgb="FF000000"/>
        <rFont val="Calibri"/>
      </rPr>
      <t xml:space="preserve">
</t>
    </r>
    <r>
      <rPr>
        <sz val="11"/>
        <color rgb="FF000000"/>
        <rFont val="Calibri"/>
      </rPr>
      <t>- Set up rules to detect policies that do not include tag-based conditions or are overly permissive.</t>
    </r>
    <r>
      <rPr>
        <sz val="11"/>
        <color rgb="FF000000"/>
        <rFont val="Calibri"/>
      </rPr>
      <t xml:space="preserve">
</t>
    </r>
    <r>
      <rPr>
        <sz val="11"/>
        <color rgb="FF000000"/>
        <rFont val="Calibri"/>
      </rPr>
      <t xml:space="preserve">-  </t>
    </r>
    <r>
      <rPr>
        <b/>
        <sz val="11"/>
        <color rgb="FF000000"/>
        <rFont val="Calibri"/>
      </rPr>
      <t>Manual Review</t>
    </r>
    <r>
      <rPr>
        <sz val="11"/>
        <color rgb="FF000000"/>
        <rFont val="Calibri"/>
      </rPr>
      <t>:</t>
    </r>
    <r>
      <rPr>
        <sz val="11"/>
        <color rgb="FF000000"/>
        <rFont val="Calibri"/>
      </rPr>
      <t xml:space="preserve">
</t>
    </r>
    <r>
      <rPr>
        <sz val="11"/>
        <color rgb="FF000000"/>
        <rFont val="Calibri"/>
      </rPr>
      <t>- Manually inspect IAM policies to ensure they include tag-based conditions where applicable.</t>
    </r>
    <r>
      <rPr>
        <sz val="11"/>
        <color rgb="FF000000"/>
        <rFont val="Calibri"/>
      </rPr>
      <t xml:space="preserve">
</t>
    </r>
    <r>
      <rPr>
        <sz val="11"/>
        <color rgb="FF000000"/>
        <rFont val="Calibri"/>
      </rPr>
      <t>- Verify that policies accurately reflect the intended access control based on EC2 resource tags.</t>
    </r>
    <r>
      <rPr>
        <sz val="11"/>
        <color rgb="FF000000"/>
        <rFont val="Calibri"/>
      </rPr>
      <t xml:space="preserve">
</t>
    </r>
    <r>
      <rPr>
        <sz val="11"/>
        <color rgb="FF000000"/>
        <rFont val="Calibri"/>
      </rPr>
      <t xml:space="preserve">-  </t>
    </r>
    <r>
      <rPr>
        <b/>
        <sz val="11"/>
        <color rgb="FF000000"/>
        <rFont val="Calibri"/>
      </rPr>
      <t>Automated Scanning</t>
    </r>
    <r>
      <rPr>
        <sz val="11"/>
        <color rgb="FF000000"/>
        <rFont val="Calibri"/>
      </rPr>
      <t>:</t>
    </r>
    <r>
      <rPr>
        <sz val="11"/>
        <color rgb="FF000000"/>
        <rFont val="Calibri"/>
      </rPr>
      <t xml:space="preserve">
</t>
    </r>
    <r>
      <rPr>
        <sz val="11"/>
        <color rgb="FF000000"/>
        <rFont val="Calibri"/>
      </rPr>
      <t>- Utilize third-party AWS security tools that offer automated scanning and analysis of IAM policies for tag-based conditions.</t>
    </r>
    <r>
      <rPr>
        <sz val="11"/>
        <color rgb="FF000000"/>
        <rFont val="Calibri"/>
      </rPr>
      <t xml:space="preserve">
</t>
    </r>
    <r>
      <rPr>
        <sz val="11"/>
        <color rgb="FF000000"/>
        <rFont val="Calibri"/>
      </rPr>
      <t>- Configure these tools to regularly scan IAM policies and identify any deviations from best practices.</t>
    </r>
    <r>
      <rPr>
        <sz val="11"/>
        <color rgb="FF000000"/>
        <rFont val="Calibri"/>
      </rPr>
      <t xml:space="preserve">
</t>
    </r>
    <r>
      <rPr>
        <sz val="11"/>
        <color rgb="FF000000"/>
        <rFont val="Calibri"/>
      </rPr>
      <t xml:space="preserve">-  </t>
    </r>
    <r>
      <rPr>
        <b/>
        <sz val="11"/>
        <color rgb="FF000000"/>
        <rFont val="Calibri"/>
      </rPr>
      <t>Continuous Monitoring</t>
    </r>
    <r>
      <rPr>
        <sz val="11"/>
        <color rgb="FF000000"/>
        <rFont val="Calibri"/>
      </rPr>
      <t>:</t>
    </r>
    <r>
      <rPr>
        <sz val="11"/>
        <color rgb="FF000000"/>
        <rFont val="Calibri"/>
      </rPr>
      <t xml:space="preserve">
</t>
    </r>
    <r>
      <rPr>
        <sz val="11"/>
        <color rgb="FF000000"/>
        <rFont val="Calibri"/>
      </rPr>
      <t>- Implement continuous monitoring solutions to track changes to IAM policies in real-time.</t>
    </r>
    <r>
      <rPr>
        <sz val="11"/>
        <color rgb="FF000000"/>
        <rFont val="Calibri"/>
      </rPr>
      <t xml:space="preserve">
</t>
    </r>
    <r>
      <rPr>
        <sz val="11"/>
        <color rgb="FF000000"/>
        <rFont val="Calibri"/>
      </rPr>
      <t>- Set up alerts to notify administrators of any unauthorized modifications or policy changes that do not adhere to tag-based access control principles.</t>
    </r>
  </si>
  <si>
    <t>2.11</t>
  </si>
  <si>
    <r>
      <rPr>
        <sz val="11"/>
        <rFont val="Calibri"/>
      </rPr>
      <t>Ensure Secure Password Policy Implementation</t>
    </r>
  </si>
  <si>
    <r>
      <rPr>
        <sz val="11"/>
        <color rgb="FF000000"/>
        <rFont val="Calibri"/>
      </rPr>
      <t xml:space="preserve">-  </t>
    </r>
    <r>
      <rPr>
        <b/>
        <sz val="11"/>
        <color rgb="FF000000"/>
        <rFont val="Calibri"/>
      </rPr>
      <t>Revise and Update Password Policies</t>
    </r>
    <r>
      <rPr>
        <sz val="11"/>
        <color rgb="FF000000"/>
        <rFont val="Calibri"/>
      </rPr>
      <t>:</t>
    </r>
    <r>
      <rPr>
        <sz val="11"/>
        <color rgb="FF000000"/>
        <rFont val="Calibri"/>
      </rPr>
      <t xml:space="preserve">
</t>
    </r>
    <r>
      <rPr>
        <sz val="11"/>
        <color rgb="FF000000"/>
        <rFont val="Calibri"/>
      </rPr>
      <t>- Navigate to the IAM dashboard in the AWS Management Console.</t>
    </r>
    <r>
      <rPr>
        <sz val="11"/>
        <color rgb="FF000000"/>
        <rFont val="Calibri"/>
      </rPr>
      <t xml:space="preserve">
</t>
    </r>
    <r>
      <rPr>
        <sz val="11"/>
        <color rgb="FF000000"/>
        <rFont val="Calibri"/>
      </rPr>
      <t>- Go to the "Account settings" section to review and adjust the password policy.</t>
    </r>
    <r>
      <rPr>
        <sz val="11"/>
        <color rgb="FF000000"/>
        <rFont val="Calibri"/>
      </rPr>
      <t xml:space="preserve">
</t>
    </r>
    <r>
      <rPr>
        <sz val="11"/>
        <color rgb="FF000000"/>
        <rFont val="Calibri"/>
      </rPr>
      <t>- Strengthen the policy by setting requirements for password length, complexity (including uppercase, lowercase, numbers, and special characters), and rotation policies.</t>
    </r>
    <r>
      <rPr>
        <sz val="11"/>
        <color rgb="FF000000"/>
        <rFont val="Calibri"/>
      </rPr>
      <t xml:space="preserve">
</t>
    </r>
    <r>
      <rPr>
        <sz val="11"/>
        <color rgb="FF000000"/>
        <rFont val="Calibri"/>
      </rPr>
      <t xml:space="preserve">-  </t>
    </r>
    <r>
      <rPr>
        <b/>
        <sz val="11"/>
        <color rgb="FF000000"/>
        <rFont val="Calibri"/>
      </rPr>
      <t>Enforce Password Changes</t>
    </r>
    <r>
      <rPr>
        <sz val="11"/>
        <color rgb="FF000000"/>
        <rFont val="Calibri"/>
      </rPr>
      <t>:</t>
    </r>
    <r>
      <rPr>
        <sz val="11"/>
        <color rgb="FF000000"/>
        <rFont val="Calibri"/>
      </rPr>
      <t xml:space="preserve">
</t>
    </r>
    <r>
      <rPr>
        <sz val="11"/>
        <color rgb="FF000000"/>
        <rFont val="Calibri"/>
      </rPr>
      <t>- If the audit reveals passwords that do not comply with the updated policy, require users to change their passwords immediately.</t>
    </r>
    <r>
      <rPr>
        <sz val="11"/>
        <color rgb="FF000000"/>
        <rFont val="Calibri"/>
      </rPr>
      <t xml:space="preserve">
</t>
    </r>
    <r>
      <rPr>
        <sz val="11"/>
        <color rgb="FF000000"/>
        <rFont val="Calibri"/>
      </rPr>
      <t>- Implement mandatory password updates at regular intervals to ensure ongoing compliance with the policy.</t>
    </r>
    <r>
      <rPr>
        <sz val="11"/>
        <color rgb="FF000000"/>
        <rFont val="Calibri"/>
      </rPr>
      <t xml:space="preserve">
</t>
    </r>
    <r>
      <rPr>
        <sz val="11"/>
        <color rgb="FF000000"/>
        <rFont val="Calibri"/>
      </rPr>
      <t xml:space="preserve">-  </t>
    </r>
    <r>
      <rPr>
        <b/>
        <sz val="11"/>
        <color rgb="FF000000"/>
        <rFont val="Calibri"/>
      </rPr>
      <t>Enable AWS Config for Continuous Compliance</t>
    </r>
    <r>
      <rPr>
        <sz val="11"/>
        <color rgb="FF000000"/>
        <rFont val="Calibri"/>
      </rPr>
      <t>:</t>
    </r>
    <r>
      <rPr>
        <sz val="11"/>
        <color rgb="FF000000"/>
        <rFont val="Calibri"/>
      </rPr>
      <t xml:space="preserve">
</t>
    </r>
    <r>
      <rPr>
        <sz val="11"/>
        <color rgb="FF000000"/>
        <rFont val="Calibri"/>
      </rPr>
      <t>- Use AWS Config to continuously monitor and record IAM password policies.</t>
    </r>
    <r>
      <rPr>
        <sz val="11"/>
        <color rgb="FF000000"/>
        <rFont val="Calibri"/>
      </rPr>
      <t xml:space="preserve">
</t>
    </r>
    <r>
      <rPr>
        <sz val="11"/>
        <color rgb="FF000000"/>
        <rFont val="Calibri"/>
      </rPr>
      <t>- Set up AWS Config rules that automatically check compliance with your organization’s password policy standards.</t>
    </r>
    <r>
      <rPr>
        <sz val="11"/>
        <color rgb="FF000000"/>
        <rFont val="Calibri"/>
      </rPr>
      <t xml:space="preserve">
</t>
    </r>
    <r>
      <rPr>
        <sz val="11"/>
        <color rgb="FF000000"/>
        <rFont val="Calibri"/>
      </rPr>
      <t xml:space="preserve">-  </t>
    </r>
    <r>
      <rPr>
        <b/>
        <sz val="11"/>
        <color rgb="FF000000"/>
        <rFont val="Calibri"/>
      </rPr>
      <t>Utilize Multi-Factor Authentication (MFA)</t>
    </r>
    <r>
      <rPr>
        <sz val="11"/>
        <color rgb="FF000000"/>
        <rFont val="Calibri"/>
      </rPr>
      <t>:</t>
    </r>
    <r>
      <rPr>
        <sz val="11"/>
        <color rgb="FF000000"/>
        <rFont val="Calibri"/>
      </rPr>
      <t xml:space="preserve">
</t>
    </r>
    <r>
      <rPr>
        <sz val="11"/>
        <color rgb="FF000000"/>
        <rFont val="Calibri"/>
      </rPr>
      <t>- Enable MFA for an additional layer of security on all user accounts, especially for accounts with elevated permissions.</t>
    </r>
    <r>
      <rPr>
        <sz val="11"/>
        <color rgb="FF000000"/>
        <rFont val="Calibri"/>
      </rPr>
      <t xml:space="preserve">
</t>
    </r>
    <r>
      <rPr>
        <sz val="11"/>
        <color rgb="FF000000"/>
        <rFont val="Calibri"/>
      </rPr>
      <t>- Regularly audit the use of MFA across your AWS environment to ensure it is enabled and functioning correctly.</t>
    </r>
    <r>
      <rPr>
        <sz val="11"/>
        <color rgb="FF000000"/>
        <rFont val="Calibri"/>
      </rPr>
      <t xml:space="preserve">
</t>
    </r>
    <r>
      <rPr>
        <sz val="11"/>
        <color rgb="FF000000"/>
        <rFont val="Calibri"/>
      </rPr>
      <t xml:space="preserve">-  </t>
    </r>
    <r>
      <rPr>
        <b/>
        <sz val="11"/>
        <color rgb="FF000000"/>
        <rFont val="Calibri"/>
      </rPr>
      <t>Automate Alerts and Responses</t>
    </r>
    <r>
      <rPr>
        <sz val="11"/>
        <color rgb="FF000000"/>
        <rFont val="Calibri"/>
      </rPr>
      <t>:</t>
    </r>
    <r>
      <rPr>
        <sz val="11"/>
        <color rgb="FF000000"/>
        <rFont val="Calibri"/>
      </rPr>
      <t xml:space="preserve">
</t>
    </r>
    <r>
      <rPr>
        <sz val="11"/>
        <color rgb="FF000000"/>
        <rFont val="Calibri"/>
      </rPr>
      <t>- Set up real-time alerts for any non-compliant changes to password policies or unexpected password resets.</t>
    </r>
    <r>
      <rPr>
        <sz val="11"/>
        <color rgb="FF000000"/>
        <rFont val="Calibri"/>
      </rPr>
      <t xml:space="preserve">
</t>
    </r>
    <r>
      <rPr>
        <sz val="11"/>
        <color rgb="FF000000"/>
        <rFont val="Calibri"/>
      </rPr>
      <t>- Automate responses where possible to enforce compliance immediately when a deviation from the password policy is detected.</t>
    </r>
  </si>
  <si>
    <r>
      <rPr>
        <sz val="11"/>
        <color rgb="FF000000"/>
        <rFont val="Calibri"/>
      </rPr>
      <t>Password policies outline the appropriate parameters for password configuration within an organization.</t>
    </r>
  </si>
  <si>
    <r>
      <rPr>
        <sz val="11"/>
        <color rgb="FF000000"/>
        <rFont val="Calibri"/>
      </rPr>
      <t xml:space="preserve">-  </t>
    </r>
    <r>
      <rPr>
        <b/>
        <sz val="11"/>
        <color rgb="FF000000"/>
        <rFont val="Calibri"/>
      </rPr>
      <t>Review IAM Policies</t>
    </r>
    <r>
      <rPr>
        <sz val="11"/>
        <color rgb="FF000000"/>
        <rFont val="Calibri"/>
      </rPr>
      <t>:</t>
    </r>
    <r>
      <rPr>
        <sz val="11"/>
        <color rgb="FF000000"/>
        <rFont val="Calibri"/>
      </rPr>
      <t xml:space="preserve">
</t>
    </r>
    <r>
      <rPr>
        <sz val="11"/>
        <color rgb="FF000000"/>
        <rFont val="Calibri"/>
      </rPr>
      <t>- Access the IAM console in the AWS Management Console.</t>
    </r>
    <r>
      <rPr>
        <sz val="11"/>
        <color rgb="FF000000"/>
        <rFont val="Calibri"/>
      </rPr>
      <t xml:space="preserve">
</t>
    </r>
    <r>
      <rPr>
        <sz val="11"/>
        <color rgb="FF000000"/>
        <rFont val="Calibri"/>
      </rPr>
      <t>- Navigate to the "Password Policy" section to review the current password policy settings.</t>
    </r>
    <r>
      <rPr>
        <sz val="11"/>
        <color rgb="FF000000"/>
        <rFont val="Calibri"/>
      </rPr>
      <t xml:space="preserve">
</t>
    </r>
    <r>
      <rPr>
        <sz val="11"/>
        <color rgb="FF000000"/>
        <rFont val="Calibri"/>
      </rPr>
      <t>- Ensure that the password policy aligns with industry best practices and organizational security requirements, including parameters such as minimum length, complexity requirements, and password expiration.</t>
    </r>
    <r>
      <rPr>
        <sz val="11"/>
        <color rgb="FF000000"/>
        <rFont val="Calibri"/>
      </rPr>
      <t xml:space="preserve">
</t>
    </r>
    <r>
      <rPr>
        <sz val="11"/>
        <color rgb="FF000000"/>
        <rFont val="Calibri"/>
      </rPr>
      <t xml:space="preserve">-  </t>
    </r>
    <r>
      <rPr>
        <b/>
        <sz val="11"/>
        <color rgb="FF000000"/>
        <rFont val="Calibri"/>
      </rPr>
      <t>AWS Config Rules</t>
    </r>
    <r>
      <rPr>
        <sz val="11"/>
        <color rgb="FF000000"/>
        <rFont val="Calibri"/>
      </rPr>
      <t>:</t>
    </r>
    <r>
      <rPr>
        <sz val="11"/>
        <color rgb="FF000000"/>
        <rFont val="Calibri"/>
      </rPr>
      <t xml:space="preserve">
</t>
    </r>
    <r>
      <rPr>
        <sz val="11"/>
        <color rgb="FF000000"/>
        <rFont val="Calibri"/>
      </rPr>
      <t>- Configure AWS Config rules to monitor IAM password policies.</t>
    </r>
    <r>
      <rPr>
        <sz val="11"/>
        <color rgb="FF000000"/>
        <rFont val="Calibri"/>
      </rPr>
      <t xml:space="preserve">
</t>
    </r>
    <r>
      <rPr>
        <sz val="11"/>
        <color rgb="FF000000"/>
        <rFont val="Calibri"/>
      </rPr>
      <t>- Set up rules to check for compliance with password policy requirements, such as minimum length, complexity, and expiration settings.</t>
    </r>
    <r>
      <rPr>
        <sz val="11"/>
        <color rgb="FF000000"/>
        <rFont val="Calibri"/>
      </rPr>
      <t xml:space="preserve">
</t>
    </r>
    <r>
      <rPr>
        <sz val="11"/>
        <color rgb="FF000000"/>
        <rFont val="Calibri"/>
      </rPr>
      <t>- Use AWS Config to continuously assess the configuration of IAM password policies and identify any non-compliant settings.</t>
    </r>
    <r>
      <rPr>
        <sz val="11"/>
        <color rgb="FF000000"/>
        <rFont val="Calibri"/>
      </rPr>
      <t xml:space="preserve">
</t>
    </r>
    <r>
      <rPr>
        <sz val="11"/>
        <color rgb="FF000000"/>
        <rFont val="Calibri"/>
      </rPr>
      <t xml:space="preserve">-  </t>
    </r>
    <r>
      <rPr>
        <b/>
        <sz val="11"/>
        <color rgb="FF000000"/>
        <rFont val="Calibri"/>
      </rPr>
      <t>CloudTrail Analysis</t>
    </r>
    <r>
      <rPr>
        <sz val="11"/>
        <color rgb="FF000000"/>
        <rFont val="Calibri"/>
      </rPr>
      <t>:</t>
    </r>
    <r>
      <rPr>
        <sz val="11"/>
        <color rgb="FF000000"/>
        <rFont val="Calibri"/>
      </rPr>
      <t xml:space="preserve">
</t>
    </r>
    <r>
      <rPr>
        <sz val="11"/>
        <color rgb="FF000000"/>
        <rFont val="Calibri"/>
      </rPr>
      <t>- Access the CloudTrail console and review logs related to IAM password policy changes.</t>
    </r>
    <r>
      <rPr>
        <sz val="11"/>
        <color rgb="FF000000"/>
        <rFont val="Calibri"/>
      </rPr>
      <t xml:space="preserve">
</t>
    </r>
    <r>
      <rPr>
        <sz val="11"/>
        <color rgb="FF000000"/>
        <rFont val="Calibri"/>
      </rPr>
      <t>- Look for API calls related to modifications of password policy settings.</t>
    </r>
    <r>
      <rPr>
        <sz val="11"/>
        <color rgb="FF000000"/>
        <rFont val="Calibri"/>
      </rPr>
      <t xml:space="preserve">
</t>
    </r>
    <r>
      <rPr>
        <sz val="11"/>
        <color rgb="FF000000"/>
        <rFont val="Calibri"/>
      </rPr>
      <t>- Analyze the logs to ensure that password policy changes are authorized and adhere to organizational security standards.</t>
    </r>
    <r>
      <rPr>
        <sz val="11"/>
        <color rgb="FF000000"/>
        <rFont val="Calibri"/>
      </rPr>
      <t xml:space="preserve">
</t>
    </r>
    <r>
      <rPr>
        <sz val="11"/>
        <color rgb="FF000000"/>
        <rFont val="Calibri"/>
      </rPr>
      <t xml:space="preserve">-  </t>
    </r>
    <r>
      <rPr>
        <b/>
        <sz val="11"/>
        <color rgb="FF000000"/>
        <rFont val="Calibri"/>
      </rPr>
      <t>Manual Review</t>
    </r>
    <r>
      <rPr>
        <sz val="11"/>
        <color rgb="FF000000"/>
        <rFont val="Calibri"/>
      </rPr>
      <t>:</t>
    </r>
    <r>
      <rPr>
        <sz val="11"/>
        <color rgb="FF000000"/>
        <rFont val="Calibri"/>
      </rPr>
      <t xml:space="preserve">
</t>
    </r>
    <r>
      <rPr>
        <sz val="11"/>
        <color rgb="FF000000"/>
        <rFont val="Calibri"/>
      </rPr>
      <t>- Manually inspect the IAM password policy settings to verify compliance with security requirements.</t>
    </r>
    <r>
      <rPr>
        <sz val="11"/>
        <color rgb="FF000000"/>
        <rFont val="Calibri"/>
      </rPr>
      <t xml:space="preserve">
</t>
    </r>
    <r>
      <rPr>
        <sz val="11"/>
        <color rgb="FF000000"/>
        <rFont val="Calibri"/>
      </rPr>
      <t>- Check for parameters such as minimum password length, complexity requirements (e.g., uppercase, lowercase, special characters), and password expiration settings.</t>
    </r>
  </si>
  <si>
    <t>2.12</t>
  </si>
  <si>
    <r>
      <rPr>
        <sz val="11"/>
        <rFont val="Calibri"/>
      </rPr>
      <t>Ensure Monitoring EC2 and EBS with CloudWatch</t>
    </r>
  </si>
  <si>
    <r>
      <rPr>
        <sz val="11"/>
        <color rgb="FF000000"/>
        <rFont val="Calibri"/>
      </rPr>
      <t xml:space="preserve">-  </t>
    </r>
    <r>
      <rPr>
        <b/>
        <sz val="11"/>
        <color rgb="FF000000"/>
        <rFont val="Calibri"/>
      </rPr>
      <t>Enable CloudWatch Monitoring</t>
    </r>
    <r>
      <rPr>
        <sz val="11"/>
        <color rgb="FF000000"/>
        <rFont val="Calibri"/>
      </rPr>
      <t>:</t>
    </r>
    <r>
      <rPr>
        <sz val="11"/>
        <color rgb="FF000000"/>
        <rFont val="Calibri"/>
      </rPr>
      <t xml:space="preserve">
</t>
    </r>
    <r>
      <rPr>
        <sz val="11"/>
        <color rgb="FF000000"/>
        <rFont val="Calibri"/>
      </rPr>
      <t>- Access the AWS Management Console, navigate to the EC2 dashboard, and select the instances and EBS volumes.</t>
    </r>
    <r>
      <rPr>
        <sz val="11"/>
        <color rgb="FF000000"/>
        <rFont val="Calibri"/>
      </rPr>
      <t xml:space="preserve">
</t>
    </r>
    <r>
      <rPr>
        <sz val="11"/>
        <color rgb="FF000000"/>
        <rFont val="Calibri"/>
      </rPr>
      <t>- Enable detailed monitoring on each EC2 instance and EBS volume to collect data at a higher granularity.</t>
    </r>
    <r>
      <rPr>
        <sz val="11"/>
        <color rgb="FF000000"/>
        <rFont val="Calibri"/>
      </rPr>
      <t xml:space="preserve">
</t>
    </r>
    <r>
      <rPr>
        <sz val="11"/>
        <color rgb="FF000000"/>
        <rFont val="Calibri"/>
      </rPr>
      <t xml:space="preserve">-  </t>
    </r>
    <r>
      <rPr>
        <b/>
        <sz val="11"/>
        <color rgb="FF000000"/>
        <rFont val="Calibri"/>
      </rPr>
      <t>Configure CloudWatch Alarms</t>
    </r>
    <r>
      <rPr>
        <sz val="11"/>
        <color rgb="FF000000"/>
        <rFont val="Calibri"/>
      </rPr>
      <t>:</t>
    </r>
    <r>
      <rPr>
        <sz val="11"/>
        <color rgb="FF000000"/>
        <rFont val="Calibri"/>
      </rPr>
      <t xml:space="preserve">
</t>
    </r>
    <r>
      <rPr>
        <sz val="11"/>
        <color rgb="FF000000"/>
        <rFont val="Calibri"/>
      </rPr>
      <t>- In the CloudWatch console, set up alarms based on key performance metrics such as CPU utilization, disk read/write operations, and network traffic.</t>
    </r>
    <r>
      <rPr>
        <sz val="11"/>
        <color rgb="FF000000"/>
        <rFont val="Calibri"/>
      </rPr>
      <t xml:space="preserve">
</t>
    </r>
    <r>
      <rPr>
        <sz val="11"/>
        <color rgb="FF000000"/>
        <rFont val="Calibri"/>
      </rPr>
      <t>- Configure these alarms to notify administrators via email or SMS when thresholds are breached, allowing for immediate action.</t>
    </r>
    <r>
      <rPr>
        <sz val="11"/>
        <color rgb="FF000000"/>
        <rFont val="Calibri"/>
      </rPr>
      <t xml:space="preserve">
</t>
    </r>
    <r>
      <rPr>
        <sz val="11"/>
        <color rgb="FF000000"/>
        <rFont val="Calibri"/>
      </rPr>
      <t xml:space="preserve">-  </t>
    </r>
    <r>
      <rPr>
        <b/>
        <sz val="11"/>
        <color rgb="FF000000"/>
        <rFont val="Calibri"/>
      </rPr>
      <t>Establish Baselines</t>
    </r>
    <r>
      <rPr>
        <sz val="11"/>
        <color rgb="FF000000"/>
        <rFont val="Calibri"/>
      </rPr>
      <t>:</t>
    </r>
    <r>
      <rPr>
        <sz val="11"/>
        <color rgb="FF000000"/>
        <rFont val="Calibri"/>
      </rPr>
      <t xml:space="preserve">
</t>
    </r>
    <r>
      <rPr>
        <sz val="11"/>
        <color rgb="FF000000"/>
        <rFont val="Calibri"/>
      </rPr>
      <t>- Analyze historical performance data from CloudWatch to establish baseline performance metrics for each instance and volume.</t>
    </r>
    <r>
      <rPr>
        <sz val="11"/>
        <color rgb="FF000000"/>
        <rFont val="Calibri"/>
      </rPr>
      <t xml:space="preserve">
</t>
    </r>
    <r>
      <rPr>
        <sz val="11"/>
        <color rgb="FF000000"/>
        <rFont val="Calibri"/>
      </rPr>
      <t>- Use these baselines to identify abnormal behavior or performance degradation over time.</t>
    </r>
    <r>
      <rPr>
        <sz val="11"/>
        <color rgb="FF000000"/>
        <rFont val="Calibri"/>
      </rPr>
      <t xml:space="preserve">
</t>
    </r>
    <r>
      <rPr>
        <sz val="11"/>
        <color rgb="FF000000"/>
        <rFont val="Calibri"/>
      </rPr>
      <t xml:space="preserve">-  </t>
    </r>
    <r>
      <rPr>
        <b/>
        <sz val="11"/>
        <color rgb="FF000000"/>
        <rFont val="Calibri"/>
      </rPr>
      <t>Automate Responses</t>
    </r>
    <r>
      <rPr>
        <sz val="11"/>
        <color rgb="FF000000"/>
        <rFont val="Calibri"/>
      </rPr>
      <t>:</t>
    </r>
    <r>
      <rPr>
        <sz val="11"/>
        <color rgb="FF000000"/>
        <rFont val="Calibri"/>
      </rPr>
      <t xml:space="preserve">
</t>
    </r>
    <r>
      <rPr>
        <sz val="11"/>
        <color rgb="FF000000"/>
        <rFont val="Calibri"/>
      </rPr>
      <t>- Utilize AWS CloudWatch Events and AWS Lambda to automate responses to specific alarms, such as scaling operations or initiating recovery processes.</t>
    </r>
    <r>
      <rPr>
        <sz val="11"/>
        <color rgb="FF000000"/>
        <rFont val="Calibri"/>
      </rPr>
      <t xml:space="preserve">
</t>
    </r>
    <r>
      <rPr>
        <sz val="11"/>
        <color rgb="FF000000"/>
        <rFont val="Calibri"/>
      </rPr>
      <t>- Ensure these automated scripts are tested and reflect the operational policies of your organization.</t>
    </r>
  </si>
  <si>
    <r>
      <rPr>
        <sz val="11"/>
        <color rgb="FF000000"/>
        <rFont val="Calibri"/>
      </rPr>
      <t>CloudWatch is an AWS monitoring service that allows you to keep an eye on your AWS resources. You can track metrics via log files or worldclass data visuals. AWS CloudWatch allows the administrator to keep an eye on his/her AWS resources. You can set up alarms, monitor activity, and analyze log data. CloudWatch is a must to keep your AWS EBS and EC2 resources secure.</t>
    </r>
  </si>
  <si>
    <r>
      <rPr>
        <sz val="11"/>
        <color rgb="FF000000"/>
        <rFont val="Calibri"/>
      </rPr>
      <t>Failing to monitor EC2 instances and EBS volumes with CloudWatch can lead to delayed detection of performance issues and resource bottlenecks, potentially causing system outages and degraded user experiences. Without this monitoring, organizations also miss opportunities for proactive optimizations, increasing the risk of unexpected downtime and higher operational costs.</t>
    </r>
  </si>
  <si>
    <r>
      <rPr>
        <sz val="11"/>
        <color rgb="FF000000"/>
        <rFont val="Calibri"/>
      </rPr>
      <t>Creating an AWS CloudWatch Dashboard:</t>
    </r>
    <r>
      <rPr>
        <sz val="11"/>
        <color rgb="FF000000"/>
        <rFont val="Calibri"/>
      </rPr>
      <t xml:space="preserve">
</t>
    </r>
    <r>
      <rPr>
        <sz val="11"/>
        <color rgb="FF000000"/>
        <rFont val="Calibri"/>
      </rPr>
      <t>- Navigate to the AWS CloudWatch Console - https://us-east-2.console.aws.amazon.com/cloudwatch/home?region=us-east-2#home.</t>
    </r>
    <r>
      <rPr>
        <sz val="11"/>
        <color rgb="FF000000"/>
        <rFont val="Calibri"/>
      </rPr>
      <t xml:space="preserve">
</t>
    </r>
    <r>
      <rPr>
        <sz val="11"/>
        <color rgb="FF000000"/>
        <rFont val="Calibri"/>
      </rPr>
      <t>- Select the dashboard type that’s right for you. Give the dashboard a name. Name the dashboard as something memorable. You can select which resources you want to monitor. Select “EBS.”</t>
    </r>
    <r>
      <rPr>
        <sz val="11"/>
        <color rgb="FF000000"/>
        <rFont val="Calibri"/>
      </rPr>
      <t xml:space="preserve">
</t>
    </r>
    <r>
      <rPr>
        <sz val="11"/>
        <color rgb="FF000000"/>
        <rFont val="Calibri"/>
      </rPr>
      <t>- Create an alarm - Alarms are important to send you an alert as soon as something suspicious happens on your volume. You can create an alarm to alert you when a certain threshold of IOPS are reached. To create alarm, follow steps -</t>
    </r>
    <r>
      <rPr>
        <sz val="11"/>
        <color rgb="FF000000"/>
        <rFont val="Calibri"/>
      </rPr>
      <t xml:space="preserve">
</t>
    </r>
    <r>
      <rPr>
        <sz val="11"/>
        <color rgb="FF000000"/>
        <rFont val="Calibri"/>
      </rPr>
      <t>- Go to “Alarms” on the left hand side of the CloudWatch dashboard.</t>
    </r>
    <r>
      <rPr>
        <sz val="11"/>
        <color rgb="FF000000"/>
        <rFont val="Calibri"/>
      </rPr>
      <t xml:space="preserve">
</t>
    </r>
    <r>
      <rPr>
        <sz val="11"/>
        <color rgb="FF000000"/>
        <rFont val="Calibri"/>
      </rPr>
      <t>- Select “Create a new alarm”.</t>
    </r>
    <r>
      <rPr>
        <sz val="11"/>
        <color rgb="FF000000"/>
        <rFont val="Calibri"/>
      </rPr>
      <t xml:space="preserve">
</t>
    </r>
    <r>
      <rPr>
        <sz val="11"/>
        <color rgb="FF000000"/>
        <rFont val="Calibri"/>
      </rPr>
      <t>- Select “EBS”.</t>
    </r>
    <r>
      <rPr>
        <sz val="11"/>
        <color rgb="FF000000"/>
        <rFont val="Calibri"/>
      </rPr>
      <t xml:space="preserve">
</t>
    </r>
    <r>
      <rPr>
        <sz val="11"/>
        <color rgb="FF000000"/>
        <rFont val="Calibri"/>
      </rPr>
      <t>- Select what you want to monitor. We’re going to choose to monitor the write operations of an EBS volume.</t>
    </r>
    <r>
      <rPr>
        <sz val="11"/>
        <color rgb="FF000000"/>
        <rFont val="Calibri"/>
      </rPr>
      <t xml:space="preserve">
</t>
    </r>
    <r>
      <rPr>
        <sz val="11"/>
        <color rgb="FF000000"/>
        <rFont val="Calibri"/>
      </rPr>
      <t>- Go back to the volume that was created in EC2 dashboard and copy the volume ID under the “volume ID” field.</t>
    </r>
    <r>
      <rPr>
        <sz val="11"/>
        <color rgb="FF000000"/>
        <rFont val="Calibri"/>
      </rPr>
      <t xml:space="preserve">
</t>
    </r>
    <r>
      <rPr>
        <sz val="11"/>
        <color rgb="FF000000"/>
        <rFont val="Calibri"/>
      </rPr>
      <t>- Configure the settings that you want to trigger an alarm.</t>
    </r>
    <r>
      <rPr>
        <sz val="11"/>
        <color rgb="FF000000"/>
        <rFont val="Calibri"/>
      </rPr>
      <t xml:space="preserve">
</t>
    </r>
    <r>
      <rPr>
        <sz val="11"/>
        <color rgb="FF000000"/>
        <rFont val="Calibri"/>
      </rPr>
      <t>- Move onto the next step before continuing.</t>
    </r>
  </si>
  <si>
    <t>2.13</t>
  </si>
  <si>
    <r>
      <rPr>
        <sz val="11"/>
        <rFont val="Calibri"/>
      </rPr>
      <t>Ensure creating an SNS subscription</t>
    </r>
  </si>
  <si>
    <r>
      <rPr>
        <sz val="11"/>
        <color rgb="FF000000"/>
        <rFont val="Calibri"/>
      </rPr>
      <t>Create an SNS notification to send to the system administrator’s email address.</t>
    </r>
  </si>
  <si>
    <r>
      <rPr>
        <sz val="11"/>
        <color rgb="FF000000"/>
        <rFont val="Calibri"/>
      </rPr>
      <t>Creating an SNS subscription:</t>
    </r>
    <r>
      <rPr>
        <sz val="11"/>
        <color rgb="FF000000"/>
        <rFont val="Calibri"/>
      </rPr>
      <t xml:space="preserve">
</t>
    </r>
    <r>
      <rPr>
        <sz val="11"/>
        <color rgb="FF000000"/>
        <rFont val="Calibri"/>
      </rPr>
      <t>- Navigate to SNS service in the AWS console - https://us-east-2.console.aws.amazon.com/sns/v3/home?region=us-east-2#/homepage (make sure you are in the correct region).</t>
    </r>
    <r>
      <rPr>
        <sz val="11"/>
        <color rgb="FF000000"/>
        <rFont val="Calibri"/>
      </rPr>
      <t xml:space="preserve">
</t>
    </r>
    <r>
      <rPr>
        <sz val="11"/>
        <color rgb="FF000000"/>
        <rFont val="Calibri"/>
      </rPr>
      <t>- Navigate to “topics”.</t>
    </r>
    <r>
      <rPr>
        <sz val="11"/>
        <color rgb="FF000000"/>
        <rFont val="Calibri"/>
      </rPr>
      <t xml:space="preserve">
</t>
    </r>
    <r>
      <rPr>
        <sz val="11"/>
        <color rgb="FF000000"/>
        <rFont val="Calibri"/>
      </rPr>
      <t>- Create a new topic.</t>
    </r>
    <r>
      <rPr>
        <sz val="11"/>
        <color rgb="FF000000"/>
        <rFont val="Calibri"/>
      </rPr>
      <t xml:space="preserve">
</t>
    </r>
    <r>
      <rPr>
        <sz val="11"/>
        <color rgb="FF000000"/>
        <rFont val="Calibri"/>
      </rPr>
      <t>- Select the ARN of the topic.</t>
    </r>
    <r>
      <rPr>
        <sz val="11"/>
        <color rgb="FF000000"/>
        <rFont val="Calibri"/>
      </rPr>
      <t xml:space="preserve">
</t>
    </r>
    <r>
      <rPr>
        <sz val="11"/>
        <color rgb="FF000000"/>
        <rFont val="Calibri"/>
      </rPr>
      <t>- Select the “Email” protocol if you wish to have the alarms delivered to your email.</t>
    </r>
    <r>
      <rPr>
        <sz val="11"/>
        <color rgb="FF000000"/>
        <rFont val="Calibri"/>
      </rPr>
      <t xml:space="preserve">
</t>
    </r>
    <r>
      <rPr>
        <sz val="11"/>
        <color rgb="FF000000"/>
        <rFont val="Calibri"/>
      </rPr>
      <t>- Enter the correct email address of an administrator.</t>
    </r>
    <r>
      <rPr>
        <sz val="11"/>
        <color rgb="FF000000"/>
        <rFont val="Calibri"/>
      </rPr>
      <t xml:space="preserve">
</t>
    </r>
    <r>
      <rPr>
        <sz val="11"/>
        <color rgb="FF000000"/>
        <rFont val="Calibri"/>
      </rPr>
      <t>- Select “Create Subscription”.</t>
    </r>
    <r>
      <rPr>
        <sz val="11"/>
        <color rgb="FF000000"/>
        <rFont val="Calibri"/>
      </rPr>
      <t xml:space="preserve">
</t>
    </r>
    <r>
      <rPr>
        <sz val="11"/>
        <color rgb="FF000000"/>
        <rFont val="Calibri"/>
      </rPr>
      <t>To attach the SNS notification service to the alarm - select the SNS subscription that you just created and create the alarm.</t>
    </r>
  </si>
  <si>
    <t>Elastic File System (EFS)</t>
  </si>
  <si>
    <t>3.1</t>
  </si>
  <si>
    <r>
      <rPr>
        <sz val="11"/>
        <rFont val="Calibri"/>
      </rPr>
      <t>EFS</t>
    </r>
  </si>
  <si>
    <r>
      <rPr>
        <sz val="11"/>
        <color rgb="FF000000"/>
        <rFont val="Calibri"/>
      </rPr>
      <t>To create an Amazon EFS (Elastic File System), follow these steps:</t>
    </r>
    <r>
      <rPr>
        <sz val="11"/>
        <color rgb="FF000000"/>
        <rFont val="Calibri"/>
      </rPr>
      <t xml:space="preserve">
</t>
    </r>
    <r>
      <rPr>
        <sz val="11"/>
        <color rgb="FF000000"/>
        <rFont val="Calibri"/>
      </rPr>
      <t xml:space="preserve">- </t>
    </r>
    <r>
      <rPr>
        <b/>
        <sz val="11"/>
        <color rgb="FF000000"/>
        <rFont val="Calibri"/>
      </rPr>
      <t>Open the Amazon EFS Console</t>
    </r>
    <r>
      <rPr>
        <sz val="11"/>
        <color rgb="FF000000"/>
        <rFont val="Calibri"/>
      </rPr>
      <t>: Sign in to your AWS Management Console and navigate to the Amazon EFS service.</t>
    </r>
    <r>
      <rPr>
        <sz val="11"/>
        <color rgb="FF000000"/>
        <rFont val="Calibri"/>
      </rPr>
      <t xml:space="preserve">
</t>
    </r>
    <r>
      <rPr>
        <sz val="11"/>
        <color rgb="FF000000"/>
        <rFont val="Calibri"/>
      </rPr>
      <t xml:space="preserve">- </t>
    </r>
    <r>
      <rPr>
        <b/>
        <sz val="11"/>
        <color rgb="FF000000"/>
        <rFont val="Calibri"/>
      </rPr>
      <t>Create File System</t>
    </r>
    <r>
      <rPr>
        <sz val="11"/>
        <color rgb="FF000000"/>
        <rFont val="Calibri"/>
      </rPr>
      <t>: Click on the "Create file system" button to start the creation process.</t>
    </r>
    <r>
      <rPr>
        <sz val="11"/>
        <color rgb="FF000000"/>
        <rFont val="Calibri"/>
      </rPr>
      <t xml:space="preserve">
</t>
    </r>
    <r>
      <rPr>
        <sz val="11"/>
        <color rgb="FF000000"/>
        <rFont val="Calibri"/>
      </rPr>
      <t xml:space="preserve">- </t>
    </r>
    <r>
      <rPr>
        <b/>
        <sz val="11"/>
        <color rgb="FF000000"/>
        <rFont val="Calibri"/>
      </rPr>
      <t>Configure File System</t>
    </r>
    <r>
      <rPr>
        <sz val="11"/>
        <color rgb="FF000000"/>
        <rFont val="Calibri"/>
      </rPr>
      <t>: Select your desired VPC (Virtual Private Cloud) and availability zones for the file system. Optionally, you can configure settings like throughput mode and lifecycle management.</t>
    </r>
    <r>
      <rPr>
        <sz val="11"/>
        <color rgb="FF000000"/>
        <rFont val="Calibri"/>
      </rPr>
      <t xml:space="preserve">
</t>
    </r>
    <r>
      <rPr>
        <sz val="11"/>
        <color rgb="FF000000"/>
        <rFont val="Calibri"/>
      </rPr>
      <t xml:space="preserve">- </t>
    </r>
    <r>
      <rPr>
        <b/>
        <sz val="11"/>
        <color rgb="FF000000"/>
        <rFont val="Calibri"/>
      </rPr>
      <t>Configure Access Points</t>
    </r>
    <r>
      <rPr>
        <sz val="11"/>
        <color rgb="FF000000"/>
        <rFont val="Calibri"/>
      </rPr>
      <t>: Set up access points if needed, to control access permissions and streamline access management.</t>
    </r>
    <r>
      <rPr>
        <sz val="11"/>
        <color rgb="FF000000"/>
        <rFont val="Calibri"/>
      </rPr>
      <t xml:space="preserve">
</t>
    </r>
    <r>
      <rPr>
        <sz val="11"/>
        <color rgb="FF000000"/>
        <rFont val="Calibri"/>
      </rPr>
      <t xml:space="preserve">- </t>
    </r>
    <r>
      <rPr>
        <b/>
        <sz val="11"/>
        <color rgb="FF000000"/>
        <rFont val="Calibri"/>
      </rPr>
      <t>Review and Create</t>
    </r>
    <r>
      <rPr>
        <sz val="11"/>
        <color rgb="FF000000"/>
        <rFont val="Calibri"/>
      </rPr>
      <t>: Review your settings and click on the "Create" button to create the file system.</t>
    </r>
    <r>
      <rPr>
        <sz val="11"/>
        <color rgb="FF000000"/>
        <rFont val="Calibri"/>
      </rPr>
      <t xml:space="preserve">
</t>
    </r>
    <r>
      <rPr>
        <sz val="11"/>
        <color rgb="FF000000"/>
        <rFont val="Calibri"/>
      </rPr>
      <t xml:space="preserve">- </t>
    </r>
    <r>
      <rPr>
        <b/>
        <sz val="11"/>
        <color rgb="FF000000"/>
        <rFont val="Calibri"/>
      </rPr>
      <t>Mount the File System</t>
    </r>
    <r>
      <rPr>
        <sz val="11"/>
        <color rgb="FF000000"/>
        <rFont val="Calibri"/>
      </rPr>
      <t>: Once created, use the provided mount targets and instructions to mount the file system to your EC2 instances or other resources.</t>
    </r>
  </si>
  <si>
    <r>
      <rPr>
        <sz val="11"/>
        <color rgb="FF000000"/>
        <rFont val="Calibri"/>
      </rPr>
      <t>AWS EFS is a scalable and fully-managed storage service that enables you to quickly deploy file systems without the hassle of configuring, patching, or maintaining them.</t>
    </r>
  </si>
  <si>
    <r>
      <rPr>
        <sz val="11"/>
        <color rgb="FF000000"/>
        <rFont val="Calibri"/>
      </rPr>
      <t>Not using AWS EFS for your file system deployment can lead to increased management overhead, as you'll need to manually configure, patch, and maintain the systems. This manual effort is time-consuming and complex, raising the potential for errors that could result in downtime and data loss. By not leveraging AWS EFS, you miss out on the streamlined, automated management and scalability that the service provides, potentially impacting your operational efficiency and reliability.</t>
    </r>
  </si>
  <si>
    <r>
      <rPr>
        <sz val="11"/>
        <color rgb="FF000000"/>
        <rFont val="Calibri"/>
      </rPr>
      <t>To create an Amazon EFS (Elastic File System), you can follow these steps:</t>
    </r>
    <r>
      <rPr>
        <sz val="11"/>
        <color rgb="FF000000"/>
        <rFont val="Calibri"/>
      </rPr>
      <t xml:space="preserve">
</t>
    </r>
    <r>
      <rPr>
        <sz val="11"/>
        <color rgb="FF000000"/>
        <rFont val="Calibri"/>
      </rPr>
      <t>- Sign in to the AWS Management Console and navigate to the Amazon EFS console - https://us-east-2.console.aws.amazon.com/efs?region=us-east-2#/get-started.</t>
    </r>
    <r>
      <rPr>
        <sz val="11"/>
        <color rgb="FF000000"/>
        <rFont val="Calibri"/>
      </rPr>
      <t xml:space="preserve">
</t>
    </r>
    <r>
      <rPr>
        <sz val="11"/>
        <color rgb="FF000000"/>
        <rFont val="Calibri"/>
      </rPr>
      <t>- Click on the "Create file system" button.</t>
    </r>
    <r>
      <rPr>
        <sz val="11"/>
        <color rgb="FF000000"/>
        <rFont val="Calibri"/>
      </rPr>
      <t xml:space="preserve">
</t>
    </r>
    <r>
      <rPr>
        <sz val="11"/>
        <color rgb="FF000000"/>
        <rFont val="Calibri"/>
      </rPr>
      <t>- Enter a name for your file system.</t>
    </r>
    <r>
      <rPr>
        <sz val="11"/>
        <color rgb="FF000000"/>
        <rFont val="Calibri"/>
      </rPr>
      <t xml:space="preserve">
</t>
    </r>
    <r>
      <rPr>
        <sz val="11"/>
        <color rgb="FF000000"/>
        <rFont val="Calibri"/>
      </rPr>
      <t>- Choose a VPC for your file system</t>
    </r>
    <r>
      <rPr>
        <sz val="11"/>
        <color rgb="FF000000"/>
        <rFont val="Calibri"/>
      </rPr>
      <t xml:space="preserve">
</t>
    </r>
    <r>
      <rPr>
        <sz val="11"/>
        <color rgb="FF000000"/>
        <rFont val="Calibri"/>
      </rPr>
      <t>- Then you have to go to File system settings to edit configurations , then you have to select Lifecyclemanagement , performance settings and File system protection , and then click save changes.</t>
    </r>
  </si>
  <si>
    <t>3.2</t>
  </si>
  <si>
    <r>
      <rPr>
        <sz val="11"/>
        <rFont val="Calibri"/>
      </rPr>
      <t>Ensure Implementation of EFS</t>
    </r>
  </si>
  <si>
    <r>
      <rPr>
        <sz val="11"/>
        <color rgb="FF000000"/>
        <rFont val="Calibri"/>
      </rPr>
      <t>To remediate the issues of manual file system management, follow these steps to create and use Amazon EFS:</t>
    </r>
    <r>
      <rPr>
        <sz val="11"/>
        <color rgb="FF000000"/>
        <rFont val="Calibri"/>
      </rPr>
      <t xml:space="preserve">
</t>
    </r>
    <r>
      <rPr>
        <sz val="11"/>
        <color rgb="FF000000"/>
        <rFont val="Calibri"/>
      </rPr>
      <t xml:space="preserve">- </t>
    </r>
    <r>
      <rPr>
        <b/>
        <sz val="11"/>
        <color rgb="FF000000"/>
        <rFont val="Calibri"/>
      </rPr>
      <t>Open the Amazon EFS Console</t>
    </r>
    <r>
      <rPr>
        <sz val="11"/>
        <color rgb="FF000000"/>
        <rFont val="Calibri"/>
      </rPr>
      <t>: Sign in to the AWS Management Console and navigate to the Amazon EFS service.</t>
    </r>
    <r>
      <rPr>
        <sz val="11"/>
        <color rgb="FF000000"/>
        <rFont val="Calibri"/>
      </rPr>
      <t xml:space="preserve">
</t>
    </r>
    <r>
      <rPr>
        <sz val="11"/>
        <color rgb="FF000000"/>
        <rFont val="Calibri"/>
      </rPr>
      <t xml:space="preserve">- </t>
    </r>
    <r>
      <rPr>
        <b/>
        <sz val="11"/>
        <color rgb="FF000000"/>
        <rFont val="Calibri"/>
      </rPr>
      <t>Create a New File System</t>
    </r>
    <r>
      <rPr>
        <sz val="11"/>
        <color rgb="FF000000"/>
        <rFont val="Calibri"/>
      </rPr>
      <t>: Click on "Create file system" to start the setup process.</t>
    </r>
    <r>
      <rPr>
        <sz val="11"/>
        <color rgb="FF000000"/>
        <rFont val="Calibri"/>
      </rPr>
      <t xml:space="preserve">
</t>
    </r>
    <r>
      <rPr>
        <sz val="11"/>
        <color rgb="FF000000"/>
        <rFont val="Calibri"/>
      </rPr>
      <t xml:space="preserve">- </t>
    </r>
    <r>
      <rPr>
        <b/>
        <sz val="11"/>
        <color rgb="FF000000"/>
        <rFont val="Calibri"/>
      </rPr>
      <t>Configure Settings</t>
    </r>
    <r>
      <rPr>
        <sz val="11"/>
        <color rgb="FF000000"/>
        <rFont val="Calibri"/>
      </rPr>
      <t>: Select your desired VPC, availability zones, throughput mode, and any additional settings like lifecycle management.</t>
    </r>
    <r>
      <rPr>
        <sz val="11"/>
        <color rgb="FF000000"/>
        <rFont val="Calibri"/>
      </rPr>
      <t xml:space="preserve">
</t>
    </r>
    <r>
      <rPr>
        <sz val="11"/>
        <color rgb="FF000000"/>
        <rFont val="Calibri"/>
      </rPr>
      <t xml:space="preserve">- </t>
    </r>
    <r>
      <rPr>
        <b/>
        <sz val="11"/>
        <color rgb="FF000000"/>
        <rFont val="Calibri"/>
      </rPr>
      <t>Set Up Access Points</t>
    </r>
    <r>
      <rPr>
        <sz val="11"/>
        <color rgb="FF000000"/>
        <rFont val="Calibri"/>
      </rPr>
      <t>: Configure access points to control permissions and simplify access management.</t>
    </r>
    <r>
      <rPr>
        <sz val="11"/>
        <color rgb="FF000000"/>
        <rFont val="Calibri"/>
      </rPr>
      <t xml:space="preserve">
</t>
    </r>
    <r>
      <rPr>
        <sz val="11"/>
        <color rgb="FF000000"/>
        <rFont val="Calibri"/>
      </rPr>
      <t xml:space="preserve">- </t>
    </r>
    <r>
      <rPr>
        <b/>
        <sz val="11"/>
        <color rgb="FF000000"/>
        <rFont val="Calibri"/>
      </rPr>
      <t>Review and Create</t>
    </r>
    <r>
      <rPr>
        <sz val="11"/>
        <color rgb="FF000000"/>
        <rFont val="Calibri"/>
      </rPr>
      <t>: Verify your settings and click "Create" to finalize the file system setup.</t>
    </r>
    <r>
      <rPr>
        <sz val="11"/>
        <color rgb="FF000000"/>
        <rFont val="Calibri"/>
      </rPr>
      <t xml:space="preserve">
</t>
    </r>
    <r>
      <rPr>
        <sz val="11"/>
        <color rgb="FF000000"/>
        <rFont val="Calibri"/>
      </rPr>
      <t xml:space="preserve">- </t>
    </r>
    <r>
      <rPr>
        <b/>
        <sz val="11"/>
        <color rgb="FF000000"/>
        <rFont val="Calibri"/>
      </rPr>
      <t>Mount the File System</t>
    </r>
    <r>
      <rPr>
        <sz val="11"/>
        <color rgb="FF000000"/>
        <rFont val="Calibri"/>
      </rPr>
      <t>: Use the provided mount targets and instructions to attach the file system to your EC2 instances or other resources.</t>
    </r>
  </si>
  <si>
    <r>
      <rPr>
        <sz val="11"/>
        <color rgb="FF000000"/>
        <rFont val="Calibri"/>
      </rPr>
      <t>AWS EFS is a fully managed storage service that enables rapid file system deployment without the need for configuration, patching, or maintenance.</t>
    </r>
  </si>
  <si>
    <r>
      <rPr>
        <sz val="11"/>
        <color rgb="FF000000"/>
        <rFont val="Calibri"/>
      </rPr>
      <t>Not using AWS EFS can lead to increased complexity and time-consuming manual management for configuration, patching, and maintenance. This raises the risk of human error, system downtime, and data loss, while also making it more challenging to scale your file systems efficiently.</t>
    </r>
  </si>
  <si>
    <r>
      <rPr>
        <sz val="11"/>
        <color rgb="FF000000"/>
        <rFont val="Calibri"/>
      </rPr>
      <t>- Navigate to console - https://us-east-1.console.aws.amazon.com/efs/home?region=us-east-1#/get-started.</t>
    </r>
    <r>
      <rPr>
        <sz val="11"/>
        <color rgb="FF000000"/>
        <rFont val="Calibri"/>
      </rPr>
      <t xml:space="preserve">
</t>
    </r>
    <r>
      <rPr>
        <sz val="11"/>
        <color rgb="FF000000"/>
        <rFont val="Calibri"/>
      </rPr>
      <t>- Select “Create File System”. Give the file system a name and select the default VPC. Select “Create”.</t>
    </r>
    <r>
      <rPr>
        <sz val="11"/>
        <color rgb="FF000000"/>
        <rFont val="Calibri"/>
      </rPr>
      <t xml:space="preserve">
</t>
    </r>
    <r>
      <rPr>
        <sz val="11"/>
        <color rgb="FF000000"/>
        <rFont val="Calibri"/>
      </rPr>
      <t>- Encrypting data at rest - The EFS is encrypted automatically upon creation..</t>
    </r>
    <r>
      <rPr>
        <sz val="11"/>
        <color rgb="FF000000"/>
        <rFont val="Calibri"/>
      </rPr>
      <t xml:space="preserve">
</t>
    </r>
    <r>
      <rPr>
        <sz val="11"/>
        <color rgb="FF000000"/>
        <rFont val="Calibri"/>
      </rPr>
      <t>- Attach the EFS to an EC2 instance.</t>
    </r>
    <r>
      <rPr>
        <sz val="11"/>
        <color rgb="FF000000"/>
        <rFont val="Calibri"/>
      </rPr>
      <t xml:space="preserve">
</t>
    </r>
    <r>
      <rPr>
        <sz val="11"/>
        <color rgb="FF000000"/>
        <rFont val="Calibri"/>
      </rPr>
      <t>- Navigate to file system details - Select the radio box next to the file system that was just created and select “view details”.</t>
    </r>
    <r>
      <rPr>
        <sz val="11"/>
        <color rgb="FF000000"/>
        <rFont val="Calibri"/>
      </rPr>
      <t xml:space="preserve">
</t>
    </r>
    <r>
      <rPr>
        <sz val="11"/>
        <color rgb="FF000000"/>
        <rFont val="Calibri"/>
      </rPr>
      <t>- Creating an NFS directory on your EC2 instance - Launch your EC2 instance. Once connected, Type following command:</t>
    </r>
    <r>
      <rPr>
        <b/>
        <sz val="11"/>
        <color rgb="FF000000"/>
        <rFont val="Calibri"/>
      </rPr>
      <t>“sudo mkdir efs”</t>
    </r>
    <r>
      <rPr>
        <sz val="11"/>
        <color rgb="FF000000"/>
        <rFont val="Calibri"/>
      </rPr>
      <t>to create a new efs directory.</t>
    </r>
    <r>
      <rPr>
        <sz val="11"/>
        <color rgb="FF000000"/>
        <rFont val="Calibri"/>
      </rPr>
      <t xml:space="preserve">
</t>
    </r>
    <r>
      <rPr>
        <sz val="11"/>
        <color rgb="FF000000"/>
        <rFont val="Calibri"/>
      </rPr>
      <t>- Mounting an NFS directory on your EC2 instance - Navigate to find your EC2 DNS informationPaste this command into the console after making the efs directory</t>
    </r>
    <r>
      <rPr>
        <sz val="11"/>
        <color rgb="FF000000"/>
        <rFont val="Calibri"/>
      </rPr>
      <t xml:space="preserve">
</t>
    </r>
    <r>
      <rPr>
        <sz val="11"/>
        <color rgb="FF006096"/>
        <rFont val="Roboto Condensed"/>
      </rPr>
      <t>sudo mount -t nfs -o nfsvers=4.1,rsize=1048576,wsize=1048576,hard,timeo=600,retrans=2,noresvport mount-target-DNS:/   ~/efs-mount-point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NOTE: The encryption takes place as soon as you mount the directory. This encrypts the data in transit.</t>
    </r>
    <r>
      <rPr>
        <sz val="11"/>
        <color rgb="FF006096"/>
        <rFont val="Roboto Condensed"/>
      </rPr>
      <t xml:space="preserve">
</t>
    </r>
    <r>
      <rPr>
        <sz val="11"/>
        <color rgb="FF006096"/>
        <rFont val="Roboto Condensed"/>
      </rPr>
      <t>8. Terminating the EC2 instance - The EFS file system that was just mounted doesn’t persist on reboot. You can consult the AWS documentation to see how you can write a script to automatically mount the file system upon every reboot.</t>
    </r>
  </si>
  <si>
    <t>3.3</t>
  </si>
  <si>
    <r>
      <rPr>
        <sz val="11"/>
        <rFont val="Calibri"/>
      </rPr>
      <t>Ensure EFS and VPC Integration</t>
    </r>
  </si>
  <si>
    <r>
      <rPr>
        <sz val="11"/>
        <color rgb="FF000000"/>
        <rFont val="Calibri"/>
      </rPr>
      <t>Create an EC2 instance in each availability zone within your VPC.</t>
    </r>
  </si>
  <si>
    <r>
      <rPr>
        <sz val="11"/>
        <color rgb="FF000000"/>
        <rFont val="Calibri"/>
      </rPr>
      <t>You can use EFS as a network file system across availability zones on a virtual private cloud. This capability allows the organization to create a highly available file sharing solution. Leveraging AWS VPC and EC2 in tandem with AWS EFS makes for a highly available and scalable cloud file storage solution.</t>
    </r>
  </si>
  <si>
    <r>
      <rPr>
        <sz val="11"/>
        <color rgb="FF000000"/>
        <rFont val="Calibri"/>
      </rPr>
      <t>Not integrating AWS services for redundancy and scalability can lead to service disruptions and increased downtime. This approach also limits your ability to efficiently handle growing workloads, negatively impacting performance and user experience.</t>
    </r>
  </si>
  <si>
    <r>
      <rPr>
        <sz val="11"/>
        <color rgb="FF000000"/>
        <rFont val="Calibri"/>
      </rPr>
      <t xml:space="preserve">-  </t>
    </r>
    <r>
      <rPr>
        <b/>
        <sz val="11"/>
        <color rgb="FF000000"/>
        <rFont val="Calibri"/>
      </rPr>
      <t>Create Mount Targets in Each Availability Zone</t>
    </r>
    <r>
      <rPr>
        <sz val="11"/>
        <color rgb="FF000000"/>
        <rFont val="Calibri"/>
      </rPr>
      <t>: Ensure EFS is attached in each availability zone by creating mount targets in each subnet. Although multiple subnets can exist per availability zone, verify that EFS is configured to work with one subnet per zone to maintain redundancy.</t>
    </r>
    <r>
      <rPr>
        <sz val="11"/>
        <color rgb="FF000000"/>
        <rFont val="Calibri"/>
      </rPr>
      <t xml:space="preserve">
</t>
    </r>
    <r>
      <rPr>
        <sz val="11"/>
        <color rgb="FF000000"/>
        <rFont val="Calibri"/>
      </rPr>
      <t xml:space="preserve">-  </t>
    </r>
    <r>
      <rPr>
        <b/>
        <sz val="11"/>
        <color rgb="FF000000"/>
        <rFont val="Calibri"/>
      </rPr>
      <t>Monitor EFS with CloudWatch</t>
    </r>
    <r>
      <rPr>
        <sz val="11"/>
        <color rgb="FF000000"/>
        <rFont val="Calibri"/>
      </rPr>
      <t>: Use AWS CloudWatch to automatically monitor your EFS service. Check that alarms are configured and logs and events are tracked effectively, providing real-time insights into the performance and health of your file systems.</t>
    </r>
  </si>
  <si>
    <t>3.4</t>
  </si>
  <si>
    <r>
      <rPr>
        <sz val="11"/>
        <rFont val="Calibri"/>
      </rPr>
      <t>Ensure controlling Network access to EFS Services</t>
    </r>
  </si>
  <si>
    <r>
      <rPr>
        <sz val="11"/>
        <color rgb="FF000000"/>
        <rFont val="Calibri"/>
      </rPr>
      <t>Implement network security access controls.</t>
    </r>
  </si>
  <si>
    <r>
      <rPr>
        <sz val="11"/>
        <color rgb="FF000000"/>
        <rFont val="Calibri"/>
      </rPr>
      <t>It’s important that you secure access to your resources on your AWS VPC network. There are several ways to ensure that you control what traffic is accessing your resources. Some of which include tightening down network layer security using a Security Group and a NACL within the VPC console. You can also tighten down Security Groups within your EC2 console and by using AWS IAM. Maintaining network security is a high priority to ensure that no unauthorized users can access the data stored on your EFS service.</t>
    </r>
  </si>
  <si>
    <r>
      <rPr>
        <sz val="11"/>
        <color rgb="FF000000"/>
        <rFont val="Calibri"/>
      </rPr>
      <t>Failing to maintain network security can lead to significant vulnerabilities, exposing your data to unauthorized access, breaches, and potential data loss. This can result in severe financial, operational, and reputational damage to your organization.</t>
    </r>
  </si>
  <si>
    <t>3.5</t>
  </si>
  <si>
    <r>
      <rPr>
        <sz val="11"/>
        <rFont val="Calibri"/>
      </rPr>
      <t>Ensure using Security Groups for VPC</t>
    </r>
  </si>
  <si>
    <r>
      <rPr>
        <sz val="11"/>
        <color rgb="FF000000"/>
        <rFont val="Calibri"/>
      </rPr>
      <t>A security group controls the traffic that is allowed to reach and leave the resources that it is associated with. For example, after you associate a security group with an EC2 instance, it controls the inbound and outbound traffic for the instance.</t>
    </r>
  </si>
  <si>
    <r>
      <rPr>
        <sz val="11"/>
        <color rgb="FF000000"/>
        <rFont val="Calibri"/>
      </rPr>
      <t>- Go to https://console.aws.amazon.com/vpc/</t>
    </r>
    <r>
      <rPr>
        <sz val="11"/>
        <color rgb="FF000000"/>
        <rFont val="Calibri"/>
      </rPr>
      <t xml:space="preserve">
</t>
    </r>
    <r>
      <rPr>
        <sz val="11"/>
        <color rgb="FF000000"/>
        <rFont val="Calibri"/>
      </rPr>
      <t>- Navigate to Security Groups and select on the VPC that houses your mount target.</t>
    </r>
    <r>
      <rPr>
        <sz val="11"/>
        <color rgb="FF000000"/>
        <rFont val="Calibri"/>
      </rPr>
      <t xml:space="preserve">
</t>
    </r>
    <r>
      <rPr>
        <sz val="11"/>
        <color rgb="FF000000"/>
        <rFont val="Calibri"/>
      </rPr>
      <t>- Ensure that incoming traffic is restricted to SSH access on port 22 using TCP protocol and outbound traffic is accepting all traffic.</t>
    </r>
  </si>
  <si>
    <t>3.6</t>
  </si>
  <si>
    <r>
      <rPr>
        <sz val="11"/>
        <rFont val="Calibri"/>
      </rPr>
      <t>Ensure Secure Ports</t>
    </r>
  </si>
  <si>
    <r>
      <rPr>
        <sz val="11"/>
        <color rgb="FF000000"/>
        <rFont val="Calibri"/>
      </rPr>
      <t>Securing network ports is essential for protecting AWS storage services like Amazon S3, EFS, and EBS. By configuring security groups and network access control lists (NACLs) to allow only necessary traffic, you minimize the risk of unauthorized access. Regular audits and monitoring of port usage ensure that only approved ports and protocols are operational, enhancing the overall security of your AWS storage environment.</t>
    </r>
  </si>
  <si>
    <r>
      <rPr>
        <sz val="11"/>
        <color rgb="FF000000"/>
        <rFont val="Calibri"/>
      </rPr>
      <t>Not securing network ports in AWS storage services can lead to significant vulnerabilities, exposing your data to unauthorized access and potential breaches. This lack of control increases the risk of attacks, such as port scanning and exploitation of open ports, which can result in data loss, corruption, and theft. Consequently, your organization may face severe financial losses, operational disruptions, and damage to its reputation.</t>
    </r>
  </si>
  <si>
    <r>
      <rPr>
        <sz val="11"/>
        <color rgb="FF000000"/>
        <rFont val="Calibri"/>
      </rPr>
      <t xml:space="preserve">-  </t>
    </r>
    <r>
      <rPr>
        <b/>
        <sz val="11"/>
        <color rgb="FF000000"/>
        <rFont val="Calibri"/>
      </rPr>
      <t>Review Security Group Configurations</t>
    </r>
    <r>
      <rPr>
        <sz val="11"/>
        <color rgb="FF000000"/>
        <rFont val="Calibri"/>
      </rPr>
      <t>:</t>
    </r>
    <r>
      <rPr>
        <sz val="11"/>
        <color rgb="FF000000"/>
        <rFont val="Calibri"/>
      </rPr>
      <t xml:space="preserve">
</t>
    </r>
    <r>
      <rPr>
        <sz val="11"/>
        <color rgb="FF000000"/>
        <rFont val="Calibri"/>
      </rPr>
      <t>- Navigate to "Security Groups" under "Network &amp; Security".</t>
    </r>
    <r>
      <rPr>
        <sz val="11"/>
        <color rgb="FF000000"/>
        <rFont val="Calibri"/>
      </rPr>
      <t xml:space="preserve">
</t>
    </r>
    <r>
      <rPr>
        <sz val="11"/>
        <color rgb="FF000000"/>
        <rFont val="Calibri"/>
      </rPr>
      <t>- Verify that security groups are configured to allow only necessary inbound and outbound traffic.</t>
    </r>
    <r>
      <rPr>
        <sz val="11"/>
        <color rgb="FF000000"/>
        <rFont val="Calibri"/>
      </rPr>
      <t xml:space="preserve">
</t>
    </r>
    <r>
      <rPr>
        <sz val="11"/>
        <color rgb="FF000000"/>
        <rFont val="Calibri"/>
      </rPr>
      <t>- Ensure rules are in place to restrict access to critical storage services, such as Amazon S3, EFS, and EBS.</t>
    </r>
    <r>
      <rPr>
        <sz val="11"/>
        <color rgb="FF000000"/>
        <rFont val="Calibri"/>
      </rPr>
      <t xml:space="preserve">
</t>
    </r>
    <r>
      <rPr>
        <sz val="11"/>
        <color rgb="FF000000"/>
        <rFont val="Calibri"/>
      </rPr>
      <t xml:space="preserve">-  </t>
    </r>
    <r>
      <rPr>
        <b/>
        <sz val="11"/>
        <color rgb="FF000000"/>
        <rFont val="Calibri"/>
      </rPr>
      <t>Check Network Access Control Lists (NACLs)</t>
    </r>
    <r>
      <rPr>
        <sz val="11"/>
        <color rgb="FF000000"/>
        <rFont val="Calibri"/>
      </rPr>
      <t>:</t>
    </r>
    <r>
      <rPr>
        <sz val="11"/>
        <color rgb="FF000000"/>
        <rFont val="Calibri"/>
      </rPr>
      <t xml:space="preserve">
</t>
    </r>
    <r>
      <rPr>
        <sz val="11"/>
        <color rgb="FF000000"/>
        <rFont val="Calibri"/>
      </rPr>
      <t xml:space="preserve">- </t>
    </r>
    <r>
      <rPr>
        <b/>
        <sz val="11"/>
        <color rgb="FF000000"/>
        <rFont val="Calibri"/>
      </rPr>
      <t>Steps</t>
    </r>
    <r>
      <rPr>
        <sz val="11"/>
        <color rgb="FF000000"/>
        <rFont val="Calibri"/>
      </rPr>
      <t>:</t>
    </r>
    <r>
      <rPr>
        <sz val="11"/>
        <color rgb="FF000000"/>
        <rFont val="Calibri"/>
      </rPr>
      <t xml:space="preserve">
</t>
    </r>
    <r>
      <rPr>
        <sz val="11"/>
        <color rgb="FF000000"/>
        <rFont val="Calibri"/>
      </rPr>
      <t>- Navigate to "Network ACLs" under "Security".</t>
    </r>
    <r>
      <rPr>
        <sz val="11"/>
        <color rgb="FF000000"/>
        <rFont val="Calibri"/>
      </rPr>
      <t xml:space="preserve">
</t>
    </r>
    <r>
      <rPr>
        <sz val="11"/>
        <color rgb="FF000000"/>
        <rFont val="Calibri"/>
      </rPr>
      <t>- Ensure NACLs are configured to control traffic to and from subnets, allowing only necessary ports and protocols.</t>
    </r>
    <r>
      <rPr>
        <sz val="11"/>
        <color rgb="FF000000"/>
        <rFont val="Calibri"/>
      </rPr>
      <t xml:space="preserve">
</t>
    </r>
    <r>
      <rPr>
        <sz val="11"/>
        <color rgb="FF000000"/>
        <rFont val="Calibri"/>
      </rPr>
      <t>- Verify that rules are implemented to deny unauthorized access.</t>
    </r>
    <r>
      <rPr>
        <sz val="11"/>
        <color rgb="FF000000"/>
        <rFont val="Calibri"/>
      </rPr>
      <t xml:space="preserve">
</t>
    </r>
    <r>
      <rPr>
        <sz val="11"/>
        <color rgb="FF000000"/>
        <rFont val="Calibri"/>
      </rPr>
      <t xml:space="preserve">-  </t>
    </r>
    <r>
      <rPr>
        <b/>
        <sz val="11"/>
        <color rgb="FF000000"/>
        <rFont val="Calibri"/>
      </rPr>
      <t>Monitor VPC Flow Logs</t>
    </r>
    <r>
      <rPr>
        <sz val="11"/>
        <color rgb="FF000000"/>
        <rFont val="Calibri"/>
      </rPr>
      <t>:</t>
    </r>
    <r>
      <rPr>
        <sz val="11"/>
        <color rgb="FF000000"/>
        <rFont val="Calibri"/>
      </rPr>
      <t xml:space="preserve">
</t>
    </r>
    <r>
      <rPr>
        <sz val="11"/>
        <color rgb="FF000000"/>
        <rFont val="Calibri"/>
      </rPr>
      <t xml:space="preserve">- </t>
    </r>
    <r>
      <rPr>
        <b/>
        <sz val="11"/>
        <color rgb="FF000000"/>
        <rFont val="Calibri"/>
      </rPr>
      <t>Steps</t>
    </r>
    <r>
      <rPr>
        <sz val="11"/>
        <color rgb="FF000000"/>
        <rFont val="Calibri"/>
      </rPr>
      <t>:</t>
    </r>
    <r>
      <rPr>
        <sz val="11"/>
        <color rgb="FF000000"/>
        <rFont val="Calibri"/>
      </rPr>
      <t xml:space="preserve">
</t>
    </r>
    <r>
      <rPr>
        <sz val="11"/>
        <color rgb="FF000000"/>
        <rFont val="Calibri"/>
      </rPr>
      <t>- Enable VPC Flow Logs for each VPC.</t>
    </r>
    <r>
      <rPr>
        <sz val="11"/>
        <color rgb="FF000000"/>
        <rFont val="Calibri"/>
      </rPr>
      <t xml:space="preserve">
</t>
    </r>
    <r>
      <rPr>
        <sz val="11"/>
        <color rgb="FF000000"/>
        <rFont val="Calibri"/>
      </rPr>
      <t>- Regularly review flow logs to monitor traffic and identify any unauthorized access attempts or anomalies.</t>
    </r>
    <r>
      <rPr>
        <sz val="11"/>
        <color rgb="FF000000"/>
        <rFont val="Calibri"/>
      </rPr>
      <t xml:space="preserve">
</t>
    </r>
    <r>
      <rPr>
        <sz val="11"/>
        <color rgb="FF000000"/>
        <rFont val="Calibri"/>
      </rPr>
      <t>- Investigate and remediate any unusual traffic patterns.</t>
    </r>
    <r>
      <rPr>
        <sz val="11"/>
        <color rgb="FF000000"/>
        <rFont val="Calibri"/>
      </rPr>
      <t xml:space="preserve">
</t>
    </r>
    <r>
      <rPr>
        <sz val="11"/>
        <color rgb="FF000000"/>
        <rFont val="Calibri"/>
      </rPr>
      <t xml:space="preserve">-  </t>
    </r>
    <r>
      <rPr>
        <b/>
        <sz val="11"/>
        <color rgb="FF000000"/>
        <rFont val="Calibri"/>
      </rPr>
      <t>Inspect IAM Policies and Roles</t>
    </r>
    <r>
      <rPr>
        <sz val="11"/>
        <color rgb="FF000000"/>
        <rFont val="Calibri"/>
      </rPr>
      <t>:</t>
    </r>
    <r>
      <rPr>
        <sz val="11"/>
        <color rgb="FF000000"/>
        <rFont val="Calibri"/>
      </rPr>
      <t xml:space="preserve">
</t>
    </r>
    <r>
      <rPr>
        <sz val="11"/>
        <color rgb="FF000000"/>
        <rFont val="Calibri"/>
      </rPr>
      <t xml:space="preserve">- </t>
    </r>
    <r>
      <rPr>
        <b/>
        <sz val="11"/>
        <color rgb="FF000000"/>
        <rFont val="Calibri"/>
      </rPr>
      <t>Steps</t>
    </r>
    <r>
      <rPr>
        <sz val="11"/>
        <color rgb="FF000000"/>
        <rFont val="Calibri"/>
      </rPr>
      <t>:</t>
    </r>
    <r>
      <rPr>
        <sz val="11"/>
        <color rgb="FF000000"/>
        <rFont val="Calibri"/>
      </rPr>
      <t xml:space="preserve">
</t>
    </r>
    <r>
      <rPr>
        <sz val="11"/>
        <color rgb="FF000000"/>
        <rFont val="Calibri"/>
      </rPr>
      <t>- Review IAM policies to ensure they enforce least privilege principles for access to storage services.</t>
    </r>
    <r>
      <rPr>
        <sz val="11"/>
        <color rgb="FF000000"/>
        <rFont val="Calibri"/>
      </rPr>
      <t xml:space="preserve">
</t>
    </r>
    <r>
      <rPr>
        <sz val="11"/>
        <color rgb="FF000000"/>
        <rFont val="Calibri"/>
      </rPr>
      <t>- Verify that roles are appropriately assigned and used to control access to security groups and NACLs.</t>
    </r>
    <r>
      <rPr>
        <sz val="11"/>
        <color rgb="FF000000"/>
        <rFont val="Calibri"/>
      </rPr>
      <t xml:space="preserve">
</t>
    </r>
    <r>
      <rPr>
        <sz val="11"/>
        <color rgb="FF000000"/>
        <rFont val="Calibri"/>
      </rPr>
      <t xml:space="preserve">-  </t>
    </r>
    <r>
      <rPr>
        <b/>
        <sz val="11"/>
        <color rgb="FF000000"/>
        <rFont val="Calibri"/>
      </rPr>
      <t>Enable and Review AWS CloudTrail Logs</t>
    </r>
    <r>
      <rPr>
        <sz val="11"/>
        <color rgb="FF000000"/>
        <rFont val="Calibri"/>
      </rPr>
      <t>:</t>
    </r>
    <r>
      <rPr>
        <sz val="11"/>
        <color rgb="FF000000"/>
        <rFont val="Calibri"/>
      </rPr>
      <t xml:space="preserve">
</t>
    </r>
    <r>
      <rPr>
        <sz val="11"/>
        <color rgb="FF000000"/>
        <rFont val="Calibri"/>
      </rPr>
      <t xml:space="preserve">- </t>
    </r>
    <r>
      <rPr>
        <b/>
        <sz val="11"/>
        <color rgb="FF000000"/>
        <rFont val="Calibri"/>
      </rPr>
      <t>Steps</t>
    </r>
    <r>
      <rPr>
        <sz val="11"/>
        <color rgb="FF000000"/>
        <rFont val="Calibri"/>
      </rPr>
      <t>:</t>
    </r>
    <r>
      <rPr>
        <sz val="11"/>
        <color rgb="FF000000"/>
        <rFont val="Calibri"/>
      </rPr>
      <t xml:space="preserve">
</t>
    </r>
    <r>
      <rPr>
        <sz val="11"/>
        <color rgb="FF000000"/>
        <rFont val="Calibri"/>
      </rPr>
      <t>- Ensure CloudTrail is enabled in all regions.</t>
    </r>
    <r>
      <rPr>
        <sz val="11"/>
        <color rgb="FF000000"/>
        <rFont val="Calibri"/>
      </rPr>
      <t xml:space="preserve">
</t>
    </r>
    <r>
      <rPr>
        <sz val="11"/>
        <color rgb="FF000000"/>
        <rFont val="Calibri"/>
      </rPr>
      <t>- Regularly review CloudTrail logs for any changes to security groups, NACLs, and IAM policies.</t>
    </r>
    <r>
      <rPr>
        <sz val="11"/>
        <color rgb="FF000000"/>
        <rFont val="Calibri"/>
      </rPr>
      <t xml:space="preserve">
</t>
    </r>
    <r>
      <rPr>
        <sz val="11"/>
        <color rgb="FF000000"/>
        <rFont val="Calibri"/>
      </rPr>
      <t>- Set up alerts for critical security events related to port configurations.</t>
    </r>
    <r>
      <rPr>
        <sz val="11"/>
        <color rgb="FF000000"/>
        <rFont val="Calibri"/>
      </rPr>
      <t xml:space="preserve">
</t>
    </r>
    <r>
      <rPr>
        <sz val="11"/>
        <color rgb="FF000000"/>
        <rFont val="Calibri"/>
      </rPr>
      <t xml:space="preserve">-  </t>
    </r>
    <r>
      <rPr>
        <b/>
        <sz val="11"/>
        <color rgb="FF000000"/>
        <rFont val="Calibri"/>
      </rPr>
      <t>Conduct Regular Penetration Testing</t>
    </r>
    <r>
      <rPr>
        <sz val="11"/>
        <color rgb="FF000000"/>
        <rFont val="Calibri"/>
      </rPr>
      <t>:</t>
    </r>
    <r>
      <rPr>
        <sz val="11"/>
        <color rgb="FF000000"/>
        <rFont val="Calibri"/>
      </rPr>
      <t xml:space="preserve">
</t>
    </r>
    <r>
      <rPr>
        <sz val="11"/>
        <color rgb="FF000000"/>
        <rFont val="Calibri"/>
      </rPr>
      <t xml:space="preserve">- </t>
    </r>
    <r>
      <rPr>
        <b/>
        <sz val="11"/>
        <color rgb="FF000000"/>
        <rFont val="Calibri"/>
      </rPr>
      <t>Steps</t>
    </r>
    <r>
      <rPr>
        <sz val="11"/>
        <color rgb="FF000000"/>
        <rFont val="Calibri"/>
      </rPr>
      <t>:</t>
    </r>
    <r>
      <rPr>
        <sz val="11"/>
        <color rgb="FF000000"/>
        <rFont val="Calibri"/>
      </rPr>
      <t xml:space="preserve">
</t>
    </r>
    <r>
      <rPr>
        <sz val="11"/>
        <color rgb="FF000000"/>
        <rFont val="Calibri"/>
      </rPr>
      <t>- Conduct tests to identify vulnerabilities in port configurations.</t>
    </r>
    <r>
      <rPr>
        <sz val="11"/>
        <color rgb="FF000000"/>
        <rFont val="Calibri"/>
      </rPr>
      <t xml:space="preserve">
</t>
    </r>
    <r>
      <rPr>
        <sz val="11"/>
        <color rgb="FF000000"/>
        <rFont val="Calibri"/>
      </rPr>
      <t>- Review findings and implement necessary security measures to address identified issues.</t>
    </r>
    <r>
      <rPr>
        <sz val="11"/>
        <color rgb="FF000000"/>
        <rFont val="Calibri"/>
      </rPr>
      <t xml:space="preserve">
</t>
    </r>
    <r>
      <rPr>
        <sz val="11"/>
        <color rgb="FF000000"/>
        <rFont val="Calibri"/>
      </rPr>
      <t>- Ensure compliance with AWS penetration testing policies.</t>
    </r>
    <r>
      <rPr>
        <sz val="11"/>
        <color rgb="FF000000"/>
        <rFont val="Calibri"/>
      </rPr>
      <t xml:space="preserve">
</t>
    </r>
    <r>
      <rPr>
        <sz val="11"/>
        <color rgb="FF000000"/>
        <rFont val="Calibri"/>
      </rPr>
      <t xml:space="preserve">-  </t>
    </r>
    <r>
      <rPr>
        <b/>
        <sz val="11"/>
        <color rgb="FF000000"/>
        <rFont val="Calibri"/>
      </rPr>
      <t>Verify Encryption in Transit</t>
    </r>
    <r>
      <rPr>
        <sz val="11"/>
        <color rgb="FF000000"/>
        <rFont val="Calibri"/>
      </rPr>
      <t>:</t>
    </r>
    <r>
      <rPr>
        <sz val="11"/>
        <color rgb="FF000000"/>
        <rFont val="Calibri"/>
      </rPr>
      <t xml:space="preserve">
</t>
    </r>
    <r>
      <rPr>
        <sz val="11"/>
        <color rgb="FF000000"/>
        <rFont val="Calibri"/>
      </rPr>
      <t xml:space="preserve">- </t>
    </r>
    <r>
      <rPr>
        <b/>
        <sz val="11"/>
        <color rgb="FF000000"/>
        <rFont val="Calibri"/>
      </rPr>
      <t>Steps</t>
    </r>
    <r>
      <rPr>
        <sz val="11"/>
        <color rgb="FF000000"/>
        <rFont val="Calibri"/>
      </rPr>
      <t>:</t>
    </r>
    <r>
      <rPr>
        <sz val="11"/>
        <color rgb="FF000000"/>
        <rFont val="Calibri"/>
      </rPr>
      <t xml:space="preserve">
</t>
    </r>
    <r>
      <rPr>
        <sz val="11"/>
        <color rgb="FF000000"/>
        <rFont val="Calibri"/>
      </rPr>
      <t>- Ensure that data encryption is enabled for data in transit.</t>
    </r>
    <r>
      <rPr>
        <sz val="11"/>
        <color rgb="FF000000"/>
        <rFont val="Calibri"/>
      </rPr>
      <t xml:space="preserve">
</t>
    </r>
    <r>
      <rPr>
        <sz val="11"/>
        <color rgb="FF000000"/>
        <rFont val="Calibri"/>
      </rPr>
      <t>- Verify that encryption keys are managed securely using AWS Key Management Service (KMS).</t>
    </r>
    <r>
      <rPr>
        <sz val="11"/>
        <color rgb="FF000000"/>
        <rFont val="Calibri"/>
      </rPr>
      <t xml:space="preserve">
</t>
    </r>
    <r>
      <rPr>
        <sz val="11"/>
        <color rgb="FF000000"/>
        <rFont val="Calibri"/>
      </rPr>
      <t>- Check that all communication with storage services is encrypted.</t>
    </r>
    <r>
      <rPr>
        <sz val="11"/>
        <color rgb="FF000000"/>
        <rFont val="Calibri"/>
      </rPr>
      <t xml:space="preserve">
</t>
    </r>
    <r>
      <rPr>
        <sz val="11"/>
        <color rgb="FF000000"/>
        <rFont val="Calibri"/>
      </rPr>
      <t xml:space="preserve">-  </t>
    </r>
    <r>
      <rPr>
        <b/>
        <sz val="11"/>
        <color rgb="FF000000"/>
        <rFont val="Calibri"/>
      </rPr>
      <t>Implement and Review Security Best Practices</t>
    </r>
    <r>
      <rPr>
        <sz val="11"/>
        <color rgb="FF000000"/>
        <rFont val="Calibri"/>
      </rPr>
      <t>:</t>
    </r>
    <r>
      <rPr>
        <sz val="11"/>
        <color rgb="FF000000"/>
        <rFont val="Calibri"/>
      </rPr>
      <t xml:space="preserve">
</t>
    </r>
    <r>
      <rPr>
        <sz val="11"/>
        <color rgb="FF000000"/>
        <rFont val="Calibri"/>
      </rPr>
      <t xml:space="preserve">- </t>
    </r>
    <r>
      <rPr>
        <b/>
        <sz val="11"/>
        <color rgb="FF000000"/>
        <rFont val="Calibri"/>
      </rPr>
      <t>Steps</t>
    </r>
    <r>
      <rPr>
        <sz val="11"/>
        <color rgb="FF000000"/>
        <rFont val="Calibri"/>
      </rPr>
      <t>:</t>
    </r>
    <r>
      <rPr>
        <sz val="11"/>
        <color rgb="FF000000"/>
        <rFont val="Calibri"/>
      </rPr>
      <t xml:space="preserve">
</t>
    </r>
    <r>
      <rPr>
        <sz val="11"/>
        <color rgb="FF000000"/>
        <rFont val="Calibri"/>
      </rPr>
      <t>- Implement recommended best practices for securing network ports and storage services.</t>
    </r>
    <r>
      <rPr>
        <sz val="11"/>
        <color rgb="FF000000"/>
        <rFont val="Calibri"/>
      </rPr>
      <t xml:space="preserve">
</t>
    </r>
    <r>
      <rPr>
        <sz val="11"/>
        <color rgb="FF000000"/>
        <rFont val="Calibri"/>
      </rPr>
      <t>- Regularly review and update security configurations to align with evolving best practices.</t>
    </r>
    <r>
      <rPr>
        <sz val="11"/>
        <color rgb="FF000000"/>
        <rFont val="Calibri"/>
      </rPr>
      <t xml:space="preserve">
</t>
    </r>
    <r>
      <rPr>
        <sz val="11"/>
        <color rgb="FF000000"/>
        <rFont val="Calibri"/>
      </rPr>
      <t>- Conduct periodic training for staff on security best practices and AWS configurations.</t>
    </r>
  </si>
  <si>
    <t>3.7</t>
  </si>
  <si>
    <r>
      <rPr>
        <sz val="11"/>
        <rFont val="Calibri"/>
      </rPr>
      <t>Ensure File-Level Access Control with Mount Targets</t>
    </r>
  </si>
  <si>
    <r>
      <rPr>
        <sz val="11"/>
        <color rgb="FF000000"/>
        <rFont val="Calibri"/>
      </rPr>
      <t>Control access by modifying mount targets in each availability zone.</t>
    </r>
  </si>
  <si>
    <r>
      <rPr>
        <sz val="11"/>
        <color rgb="FF000000"/>
        <rFont val="Calibri"/>
      </rPr>
      <t>Mount targets act as gateways, enabling resources to be accessed across different availability zones within a VPC. When you create an EFS file system, mount targets are automatically provisioned in each availability zone associated with the VPC. This ensures high availability and redundancy, allowing seamless and efficient access to the EFS file system from any availability zone.</t>
    </r>
  </si>
  <si>
    <r>
      <rPr>
        <sz val="11"/>
        <color rgb="FF000000"/>
        <rFont val="Calibri"/>
      </rPr>
      <t>Not using mount targets can lead to inefficient and unreliable access to the EFS file system across availability zones. This lack of automatic provisioning reduces high availability and redundancy, increasing the risk of service interruptions and data access issues. Consequently, your infrastructure may suffer from decreased performance, higher latency, and potential data loss or downtime.</t>
    </r>
  </si>
  <si>
    <t>3.8</t>
  </si>
  <si>
    <r>
      <rPr>
        <sz val="11"/>
        <rFont val="Calibri"/>
      </rPr>
      <t>Ensure managing mount target security groups</t>
    </r>
  </si>
  <si>
    <r>
      <rPr>
        <sz val="11"/>
        <color rgb="FF000000"/>
        <rFont val="Calibri"/>
      </rPr>
      <t>Managing security groups for mount targets is essential for controlling access to your Amazon EFS file systems. By configuring these security groups, you ensure that only authorized network traffic can access your file systems, enhancing security. Regular reviews and updates of security group rules maintain strict access control, protecting your data from unauthorized access and potential breaches.</t>
    </r>
  </si>
  <si>
    <r>
      <rPr>
        <sz val="11"/>
        <color rgb="FF000000"/>
        <rFont val="Calibri"/>
      </rPr>
      <t>Not managing security groups for mount targets can lead to significant vulnerabilities, exposing your Amazon EFS file systems to unauthorized access and potential breaches. This lack of control increases the risk of malicious attacks, data theft, and data corruption. Consequently, your organization may face severe financial losses, operational disruptions, and damage to its reputation.</t>
    </r>
  </si>
  <si>
    <r>
      <rPr>
        <sz val="11"/>
        <color rgb="FF000000"/>
        <rFont val="Calibri"/>
      </rPr>
      <t>- Navigate to EFS.</t>
    </r>
    <r>
      <rPr>
        <sz val="11"/>
        <color rgb="FF000000"/>
        <rFont val="Calibri"/>
      </rPr>
      <t xml:space="preserve">
</t>
    </r>
    <r>
      <rPr>
        <sz val="11"/>
        <color rgb="FF000000"/>
        <rFont val="Calibri"/>
      </rPr>
      <t>- Select file systems.</t>
    </r>
    <r>
      <rPr>
        <sz val="11"/>
        <color rgb="FF000000"/>
        <rFont val="Calibri"/>
      </rPr>
      <t xml:space="preserve">
</t>
    </r>
    <r>
      <rPr>
        <sz val="11"/>
        <color rgb="FF000000"/>
        <rFont val="Calibri"/>
      </rPr>
      <t>- Click the radio box and select “view details”.</t>
    </r>
    <r>
      <rPr>
        <sz val="11"/>
        <color rgb="FF000000"/>
        <rFont val="Calibri"/>
      </rPr>
      <t xml:space="preserve">
</t>
    </r>
    <r>
      <rPr>
        <sz val="11"/>
        <color rgb="FF000000"/>
        <rFont val="Calibri"/>
      </rPr>
      <t>- Select the “manage” button.</t>
    </r>
    <r>
      <rPr>
        <sz val="11"/>
        <color rgb="FF000000"/>
        <rFont val="Calibri"/>
      </rPr>
      <t xml:space="preserve">
</t>
    </r>
    <r>
      <rPr>
        <sz val="11"/>
        <color rgb="FF000000"/>
        <rFont val="Calibri"/>
      </rPr>
      <t>- Select “Networking” tab.</t>
    </r>
    <r>
      <rPr>
        <sz val="11"/>
        <color rgb="FF000000"/>
        <rFont val="Calibri"/>
      </rPr>
      <t xml:space="preserve">
</t>
    </r>
    <r>
      <rPr>
        <sz val="11"/>
        <color rgb="FF000000"/>
        <rFont val="Calibri"/>
      </rPr>
      <t>- This will bring up a screen for each of your mount points.</t>
    </r>
    <r>
      <rPr>
        <sz val="11"/>
        <color rgb="FF000000"/>
        <rFont val="Calibri"/>
      </rPr>
      <t xml:space="preserve">
</t>
    </r>
    <r>
      <rPr>
        <sz val="11"/>
        <color rgb="FF000000"/>
        <rFont val="Calibri"/>
      </rPr>
      <t>- To edit Security Groups, select “Manage”.From here, you can edit security groups for each mount point. This gives you control of how traffic can flow between each subnet.</t>
    </r>
  </si>
  <si>
    <t>3.9</t>
  </si>
  <si>
    <r>
      <rPr>
        <sz val="11"/>
        <rFont val="Calibri"/>
      </rPr>
      <t>Ensure using VPC endpoints - EFS</t>
    </r>
  </si>
  <si>
    <r>
      <rPr>
        <sz val="11"/>
        <color rgb="FF000000"/>
        <rFont val="Calibri"/>
      </rPr>
      <t>Use VPC Endpoints in tandem with AWS Private Link to secure your EFS connections.</t>
    </r>
  </si>
  <si>
    <r>
      <rPr>
        <sz val="11"/>
        <color rgb="FF000000"/>
        <rFont val="Calibri"/>
      </rPr>
      <t>With AWS PrivateLink, VPC Endpoints allow services to communicate within AWS using private IP addresses within approved CIDR ranges. This communication can be achieved without the need for a VPN, ensuring secure and efficient data transfer.</t>
    </r>
  </si>
  <si>
    <r>
      <rPr>
        <sz val="11"/>
        <color rgb="FF000000"/>
        <rFont val="Calibri"/>
      </rPr>
      <t>Not using AWS PrivateLink with VPC Endpoints can lead to several issues, including increased security risks and potential data exposure since services would need to communicate over the public internet or through more complex VPN setups. This can result in higher latency, reduced performance, and greater vulnerability to attacks. Additionally, managing VPN connections adds complexity and potential points of failure, compromising the overall efficiency and reliability of your network architecture.</t>
    </r>
  </si>
  <si>
    <r>
      <rPr>
        <sz val="11"/>
        <color rgb="FF000000"/>
        <rFont val="Calibri"/>
      </rPr>
      <t>Creating a FIPS compliant interface endpoint for EFS:</t>
    </r>
    <r>
      <rPr>
        <sz val="11"/>
        <color rgb="FF000000"/>
        <rFont val="Calibri"/>
      </rPr>
      <t xml:space="preserve">
</t>
    </r>
    <r>
      <rPr>
        <sz val="11"/>
        <color rgb="FF000000"/>
        <rFont val="Calibri"/>
      </rPr>
      <t>- Navigate to VPC Console: https://console.aws.amazon.com/vpc/.</t>
    </r>
    <r>
      <rPr>
        <sz val="11"/>
        <color rgb="FF000000"/>
        <rFont val="Calibri"/>
      </rPr>
      <t xml:space="preserve">
</t>
    </r>
    <r>
      <rPr>
        <sz val="11"/>
        <color rgb="FF000000"/>
        <rFont val="Calibri"/>
      </rPr>
      <t>- Select “Endpoints” on the sidebar.</t>
    </r>
    <r>
      <rPr>
        <sz val="11"/>
        <color rgb="FF000000"/>
        <rFont val="Calibri"/>
      </rPr>
      <t xml:space="preserve">
</t>
    </r>
    <r>
      <rPr>
        <sz val="11"/>
        <color rgb="FF000000"/>
        <rFont val="Calibri"/>
      </rPr>
      <t>- Select “Create endpoint.</t>
    </r>
    <r>
      <rPr>
        <sz val="11"/>
        <color rgb="FF000000"/>
        <rFont val="Calibri"/>
      </rPr>
      <t xml:space="preserve">
</t>
    </r>
    <r>
      <rPr>
        <sz val="11"/>
        <color rgb="FF000000"/>
        <rFont val="Calibri"/>
      </rPr>
      <t>- Name the endpoint.</t>
    </r>
    <r>
      <rPr>
        <sz val="11"/>
        <color rgb="FF000000"/>
        <rFont val="Calibri"/>
      </rPr>
      <t xml:space="preserve">
</t>
    </r>
    <r>
      <rPr>
        <sz val="11"/>
        <color rgb="FF000000"/>
        <rFont val="Calibri"/>
      </rPr>
      <t>- Copy and paste this services into the services bar:  com.amazonaws.region.elasticfilesystem-fips – replace “region: with us-east-1 or whatever region you’re using.</t>
    </r>
    <r>
      <rPr>
        <sz val="11"/>
        <color rgb="FF000000"/>
        <rFont val="Calibri"/>
      </rPr>
      <t xml:space="preserve">
</t>
    </r>
    <r>
      <rPr>
        <sz val="11"/>
        <color rgb="FF000000"/>
        <rFont val="Calibri"/>
      </rPr>
      <t>- Select your VPC.</t>
    </r>
    <r>
      <rPr>
        <sz val="11"/>
        <color rgb="FF000000"/>
        <rFont val="Calibri"/>
      </rPr>
      <t xml:space="preserve">
</t>
    </r>
    <r>
      <rPr>
        <sz val="11"/>
        <color rgb="FF000000"/>
        <rFont val="Calibri"/>
      </rPr>
      <t>- For subnets, select the availability zone and then select private subnet.</t>
    </r>
    <r>
      <rPr>
        <sz val="11"/>
        <color rgb="FF000000"/>
        <rFont val="Calibri"/>
      </rPr>
      <t xml:space="preserve">
</t>
    </r>
    <r>
      <rPr>
        <sz val="11"/>
        <color rgb="FF000000"/>
        <rFont val="Calibri"/>
      </rPr>
      <t>- Select the Security Group for the VPC endpoint.</t>
    </r>
    <r>
      <rPr>
        <sz val="11"/>
        <color rgb="FF000000"/>
        <rFont val="Calibri"/>
      </rPr>
      <t xml:space="preserve">
</t>
    </r>
    <r>
      <rPr>
        <sz val="11"/>
        <color rgb="FF000000"/>
        <rFont val="Calibri"/>
      </rPr>
      <t>- For policy: select “full access”.</t>
    </r>
    <r>
      <rPr>
        <sz val="11"/>
        <color rgb="FF000000"/>
        <rFont val="Calibri"/>
      </rPr>
      <t xml:space="preserve">
</t>
    </r>
    <r>
      <rPr>
        <sz val="11"/>
        <color rgb="FF000000"/>
        <rFont val="Calibri"/>
      </rPr>
      <t>- Create a tag for future reference / granular IAM permissions.</t>
    </r>
    <r>
      <rPr>
        <sz val="11"/>
        <color rgb="FF000000"/>
        <rFont val="Calibri"/>
      </rPr>
      <t xml:space="preserve">
</t>
    </r>
    <r>
      <rPr>
        <sz val="11"/>
        <color rgb="FF000000"/>
        <rFont val="Calibri"/>
      </rPr>
      <t>- Create endpoint.</t>
    </r>
  </si>
  <si>
    <t>3.10</t>
  </si>
  <si>
    <r>
      <rPr>
        <sz val="11"/>
        <rFont val="Calibri"/>
      </rPr>
      <t>Ensure managing AWS EFS access points</t>
    </r>
  </si>
  <si>
    <r>
      <rPr>
        <sz val="11"/>
        <color rgb="FF000000"/>
        <rFont val="Calibri"/>
      </rPr>
      <t>Implement AWS EFS access points</t>
    </r>
  </si>
  <si>
    <r>
      <rPr>
        <sz val="11"/>
        <color rgb="FF000000"/>
        <rFont val="Calibri"/>
      </rPr>
      <t>EFS access points serve as gateways to your EFS file system, allowing applications to interact with the file system across various resources. Proper configuration of these access points within your applications is crucial to ensure seamless and secure access. By configuring EFS access points, you can control and manage which users have access to specific resources in your EFS environment, enhancing security and operational efficiency.</t>
    </r>
  </si>
  <si>
    <r>
      <rPr>
        <sz val="11"/>
        <color rgb="FF000000"/>
        <rFont val="Calibri"/>
      </rPr>
      <t>- Creating an EFS access point:You can create an EFS access point through the amazon CLI, AWS console, and with the EFS API. An EFS can only have up to 1,000 access points.</t>
    </r>
    <r>
      <rPr>
        <sz val="11"/>
        <color rgb="FF000000"/>
        <rFont val="Calibri"/>
      </rPr>
      <t xml:space="preserve">
</t>
    </r>
    <r>
      <rPr>
        <sz val="11"/>
        <color rgb="FF000000"/>
        <rFont val="Calibri"/>
      </rPr>
      <t>- Mounting an EFS access point:Consult the section where we mounted an EFS file system on an EC2 instance.While inside the resource you want to configure an access point for, type in this command:</t>
    </r>
    <r>
      <rPr>
        <sz val="11"/>
        <color rgb="FF000000"/>
        <rFont val="Calibri"/>
      </rPr>
      <t xml:space="preserve">
</t>
    </r>
    <r>
      <rPr>
        <sz val="11"/>
        <color rgb="FF006096"/>
        <rFont val="Roboto Condensed"/>
      </rPr>
      <t>mount -t efs -o tls,iam,accesspoint=fsap-abcdef0123456789a fs-abc0123def456789a: /localmountpoint</t>
    </r>
    <r>
      <rPr>
        <sz val="11"/>
        <color rgb="FF006096"/>
        <rFont val="Roboto Condensed"/>
      </rPr>
      <t xml:space="preserve">
</t>
    </r>
    <r>
      <rPr>
        <sz val="11"/>
        <color rgb="FF000000"/>
        <rFont val="Calibri"/>
      </rPr>
      <t xml:space="preserve">
</t>
    </r>
    <r>
      <rPr>
        <sz val="11"/>
        <color rgb="FF000000"/>
        <rFont val="Calibri"/>
      </rPr>
      <t xml:space="preserve">- Enforcing a User Identity with an EFS access point:You can enforce user identity to ensure that users and groups with proper permissions are able to access the EFS file system. In order to do this, you must specify the user and group ID you wish to have ownership of the files.When </t>
    </r>
    <r>
      <rPr>
        <b/>
        <sz val="11"/>
        <color rgb="FF000000"/>
        <rFont val="Calibri"/>
      </rPr>
      <t xml:space="preserve">enforcement </t>
    </r>
    <r>
      <rPr>
        <sz val="11"/>
        <color rgb="FF000000"/>
        <rFont val="Calibri"/>
      </rPr>
      <t xml:space="preserve"> is enabled, that file that is was created by the user  will automatically show ownership to belong to the user. When enforcement is enabled, the access point considers the User ID, group ID, and secondary group ID. It ignored the NFS client’s ID.</t>
    </r>
    <r>
      <rPr>
        <sz val="11"/>
        <color rgb="FF000000"/>
        <rFont val="Calibri"/>
      </rPr>
      <t xml:space="preserve">
</t>
    </r>
    <r>
      <rPr>
        <sz val="11"/>
        <color rgb="FF006096"/>
        <rFont val="Roboto Condensed"/>
      </rPr>
      <t>Note: enforcing the user ID is subject to the “ClientRootAccess” IAM permission. If either the User ID or Group ID = 0, then you must explicitly allow “ClientRootAccess” permission.</t>
    </r>
    <r>
      <rPr>
        <sz val="11"/>
        <color rgb="FF006096"/>
        <rFont val="Roboto Condensed"/>
      </rPr>
      <t xml:space="preserve">
</t>
    </r>
    <r>
      <rPr>
        <sz val="11"/>
        <color rgb="FF000000"/>
        <rFont val="Calibri"/>
      </rPr>
      <t xml:space="preserve">
</t>
    </r>
    <r>
      <rPr>
        <sz val="11"/>
        <color rgb="FF000000"/>
        <rFont val="Calibri"/>
      </rPr>
      <t>- Enforcing a root directory with an access point:If you wish to override the root directory of the EFS, you can make the root directory that of the access point. To enforce the root directory with an access point, you must specify three things upon provisioning the EFS mount point:</t>
    </r>
    <r>
      <rPr>
        <sz val="11"/>
        <color rgb="FF000000"/>
        <rFont val="Calibri"/>
      </rPr>
      <t xml:space="preserve">
</t>
    </r>
    <r>
      <rPr>
        <sz val="11"/>
        <color rgb="FF000000"/>
        <rFont val="Calibri"/>
      </rPr>
      <t>- Owner UID</t>
    </r>
    <r>
      <rPr>
        <sz val="11"/>
        <color rgb="FF000000"/>
        <rFont val="Calibri"/>
      </rPr>
      <t xml:space="preserve">
</t>
    </r>
    <r>
      <rPr>
        <sz val="11"/>
        <color rgb="FF000000"/>
        <rFont val="Calibri"/>
      </rPr>
      <t>- Group GID</t>
    </r>
    <r>
      <rPr>
        <sz val="11"/>
        <color rgb="FF000000"/>
        <rFont val="Calibri"/>
      </rPr>
      <t xml:space="preserve">
</t>
    </r>
    <r>
      <rPr>
        <sz val="11"/>
        <color rgb="FF000000"/>
        <rFont val="Calibri"/>
      </rPr>
      <t>- PermissionsTo access an EFS from an access point, a root directory must be created and enforced. Reminder: You must specify permissions for the access point root directory. If these permissions are not defined, a root directory will not be created on the mount point, and you will not be able to access EFS from an access point.</t>
    </r>
    <r>
      <rPr>
        <sz val="11"/>
        <color rgb="FF000000"/>
        <rFont val="Calibri"/>
      </rPr>
      <t xml:space="preserve">
</t>
    </r>
    <r>
      <rPr>
        <sz val="11"/>
        <color rgb="FF000000"/>
        <rFont val="Calibri"/>
      </rPr>
      <t>- Security Model for access point root directories:When a root directory override is in effect, the EFS behaves like a Linux server with a no_subtree_check option enabled.</t>
    </r>
  </si>
  <si>
    <t>3.11</t>
  </si>
  <si>
    <r>
      <rPr>
        <sz val="11"/>
        <rFont val="Calibri"/>
      </rPr>
      <t>Ensure accessing Points and IAM Policies</t>
    </r>
  </si>
  <si>
    <r>
      <rPr>
        <sz val="11"/>
        <color rgb="FF000000"/>
        <rFont val="Calibri"/>
      </rPr>
      <t xml:space="preserve">You can use IAM policies to control access to your EFS access points. To achieve this, utilize the </t>
    </r>
    <r>
      <rPr>
        <b/>
        <sz val="11"/>
        <color rgb="FF000000"/>
        <rFont val="Calibri"/>
      </rPr>
      <t>elasticfilesystem:AccessPointArn</t>
    </r>
    <r>
      <rPr>
        <sz val="11"/>
        <color rgb="FF000000"/>
        <rFont val="Calibri"/>
      </rPr>
      <t xml:space="preserve"> IAM condition key. The </t>
    </r>
    <r>
      <rPr>
        <b/>
        <sz val="11"/>
        <color rgb="FF000000"/>
        <rFont val="Calibri"/>
      </rPr>
      <t>AccessPointArn</t>
    </r>
    <r>
      <rPr>
        <sz val="11"/>
        <color rgb="FF000000"/>
        <rFont val="Calibri"/>
      </rPr>
      <t xml:space="preserve"> represents the Amazon Resource Name (ARN) of the access point that the file system is mounted with.</t>
    </r>
  </si>
  <si>
    <r>
      <rPr>
        <sz val="11"/>
        <color rgb="FF000000"/>
        <rFont val="Calibri"/>
      </rPr>
      <t>Below is a same IAM policy copied from the AWS documentation:</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"Version": "2012-10-17",</t>
    </r>
    <r>
      <rPr>
        <sz val="11"/>
        <color rgb="FF006096"/>
        <rFont val="Roboto Condensed"/>
      </rPr>
      <t xml:space="preserve">
</t>
    </r>
    <r>
      <rPr>
        <sz val="11"/>
        <color rgb="FF006096"/>
        <rFont val="Roboto Condensed"/>
      </rPr>
      <t xml:space="preserve">    "Id": "MyFileSystemPolicy",</t>
    </r>
    <r>
      <rPr>
        <sz val="11"/>
        <color rgb="FF006096"/>
        <rFont val="Roboto Condensed"/>
      </rPr>
      <t xml:space="preserve">
</t>
    </r>
    <r>
      <rPr>
        <sz val="11"/>
        <color rgb="FF006096"/>
        <rFont val="Roboto Condensed"/>
      </rPr>
      <t xml:space="preserve">    "Statement":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"Sid": "App1Access",</t>
    </r>
    <r>
      <rPr>
        <sz val="11"/>
        <color rgb="FF006096"/>
        <rFont val="Roboto Condensed"/>
      </rPr>
      <t xml:space="preserve">
</t>
    </r>
    <r>
      <rPr>
        <sz val="11"/>
        <color rgb="FF006096"/>
        <rFont val="Roboto Condensed"/>
      </rPr>
      <t xml:space="preserve">            "Effect": "Allow",</t>
    </r>
    <r>
      <rPr>
        <sz val="11"/>
        <color rgb="FF006096"/>
        <rFont val="Roboto Condensed"/>
      </rPr>
      <t xml:space="preserve">
</t>
    </r>
    <r>
      <rPr>
        <sz val="11"/>
        <color rgb="FF006096"/>
        <rFont val="Roboto Condensed"/>
      </rPr>
      <t xml:space="preserve">            "Principal": { "AWS": "arn:aws:iam::111122223333:role/app1" },</t>
    </r>
    <r>
      <rPr>
        <sz val="11"/>
        <color rgb="FF006096"/>
        <rFont val="Roboto Condensed"/>
      </rPr>
      <t xml:space="preserve">
</t>
    </r>
    <r>
      <rPr>
        <sz val="11"/>
        <color rgb="FF006096"/>
        <rFont val="Roboto Condensed"/>
      </rPr>
      <t xml:space="preserve">            "Action": [</t>
    </r>
    <r>
      <rPr>
        <sz val="11"/>
        <color rgb="FF006096"/>
        <rFont val="Roboto Condensed"/>
      </rPr>
      <t xml:space="preserve">
</t>
    </r>
    <r>
      <rPr>
        <sz val="11"/>
        <color rgb="FF006096"/>
        <rFont val="Roboto Condensed"/>
      </rPr>
      <t xml:space="preserve">                "elasticfilesystem:ClientMount",</t>
    </r>
    <r>
      <rPr>
        <sz val="11"/>
        <color rgb="FF006096"/>
        <rFont val="Roboto Condensed"/>
      </rPr>
      <t xml:space="preserve">
</t>
    </r>
    <r>
      <rPr>
        <sz val="11"/>
        <color rgb="FF006096"/>
        <rFont val="Roboto Condensed"/>
      </rPr>
      <t xml:space="preserve">                "elasticfilesystem:ClientWrite"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"Condition": {</t>
    </r>
    <r>
      <rPr>
        <sz val="11"/>
        <color rgb="FF006096"/>
        <rFont val="Roboto Condensed"/>
      </rPr>
      <t xml:space="preserve">
</t>
    </r>
    <r>
      <rPr>
        <sz val="11"/>
        <color rgb="FF006096"/>
        <rFont val="Roboto Condensed"/>
      </rPr>
      <t xml:space="preserve">                "StringEquals": {</t>
    </r>
    <r>
      <rPr>
        <sz val="11"/>
        <color rgb="FF006096"/>
        <rFont val="Roboto Condensed"/>
      </rPr>
      <t xml:space="preserve">
</t>
    </r>
    <r>
      <rPr>
        <sz val="11"/>
        <color rgb="FF006096"/>
        <rFont val="Roboto Condensed"/>
      </rPr>
      <t xml:space="preserve">                    "elasticfilesystem:AccessPointArn":"arn:aws:elasticfilesystem:us-east-1:222233334444:access-point/fsap-01234567"</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"Sid": "App2Access",</t>
    </r>
    <r>
      <rPr>
        <sz val="11"/>
        <color rgb="FF006096"/>
        <rFont val="Roboto Condensed"/>
      </rPr>
      <t xml:space="preserve">
</t>
    </r>
    <r>
      <rPr>
        <sz val="11"/>
        <color rgb="FF006096"/>
        <rFont val="Roboto Condensed"/>
      </rPr>
      <t xml:space="preserve">            "Effect": "Allow",</t>
    </r>
    <r>
      <rPr>
        <sz val="11"/>
        <color rgb="FF006096"/>
        <rFont val="Roboto Condensed"/>
      </rPr>
      <t xml:space="preserve">
</t>
    </r>
    <r>
      <rPr>
        <sz val="11"/>
        <color rgb="FF006096"/>
        <rFont val="Roboto Condensed"/>
      </rPr>
      <t xml:space="preserve">            "Principal": { "AWS": "arn:aws:iam::111122223333:role/app2" },</t>
    </r>
    <r>
      <rPr>
        <sz val="11"/>
        <color rgb="FF006096"/>
        <rFont val="Roboto Condensed"/>
      </rPr>
      <t xml:space="preserve">
</t>
    </r>
    <r>
      <rPr>
        <sz val="11"/>
        <color rgb="FF006096"/>
        <rFont val="Roboto Condensed"/>
      </rPr>
      <t xml:space="preserve">            "Action": [</t>
    </r>
    <r>
      <rPr>
        <sz val="11"/>
        <color rgb="FF006096"/>
        <rFont val="Roboto Condensed"/>
      </rPr>
      <t xml:space="preserve">
</t>
    </r>
    <r>
      <rPr>
        <sz val="11"/>
        <color rgb="FF006096"/>
        <rFont val="Roboto Condensed"/>
      </rPr>
      <t xml:space="preserve">                "elasticfilesystem:ClientMount",</t>
    </r>
    <r>
      <rPr>
        <sz val="11"/>
        <color rgb="FF006096"/>
        <rFont val="Roboto Condensed"/>
      </rPr>
      <t xml:space="preserve">
</t>
    </r>
    <r>
      <rPr>
        <sz val="11"/>
        <color rgb="FF006096"/>
        <rFont val="Roboto Condensed"/>
      </rPr>
      <t xml:space="preserve">                "elasticfilesystem:ClientWrite"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"Condition": {</t>
    </r>
    <r>
      <rPr>
        <sz val="11"/>
        <color rgb="FF006096"/>
        <rFont val="Roboto Condensed"/>
      </rPr>
      <t xml:space="preserve">
</t>
    </r>
    <r>
      <rPr>
        <sz val="11"/>
        <color rgb="FF006096"/>
        <rFont val="Roboto Condensed"/>
      </rPr>
      <t xml:space="preserve">                "StringEquals": {</t>
    </r>
    <r>
      <rPr>
        <sz val="11"/>
        <color rgb="FF006096"/>
        <rFont val="Roboto Condensed"/>
      </rPr>
      <t xml:space="preserve">
</t>
    </r>
    <r>
      <rPr>
        <sz val="11"/>
        <color rgb="FF006096"/>
        <rFont val="Roboto Condensed"/>
      </rPr>
      <t xml:space="preserve">                    "elasticfilesystem:AccessPointArn":"arn:aws:elasticfilesystem:us-east  1:222233334444:access-point/fsap-89abcdef"</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</si>
  <si>
    <t>3.12</t>
  </si>
  <si>
    <r>
      <rPr>
        <sz val="11"/>
        <rFont val="Calibri"/>
      </rPr>
      <t>Ensure configuring IAM for AWS Elastic Disaster Recovery</t>
    </r>
  </si>
  <si>
    <r>
      <rPr>
        <sz val="11"/>
        <color rgb="FF000000"/>
        <rFont val="Calibri"/>
      </rPr>
      <t>Configure IAM Credentials for AWS Elastic Disaster Recovery.</t>
    </r>
  </si>
  <si>
    <r>
      <rPr>
        <sz val="11"/>
        <color rgb="FF000000"/>
        <rFont val="Calibri"/>
      </rPr>
      <t>Before installing the AWS Elastic Disaster Recovery client, you need to configure AWS IAM permissions and users for both the AWS Replication and AWS Failback Client.</t>
    </r>
  </si>
  <si>
    <r>
      <rPr>
        <sz val="11"/>
        <color rgb="FF000000"/>
        <rFont val="Calibri"/>
      </rPr>
      <t>To create DRS Agent User, follow following steps:</t>
    </r>
    <r>
      <rPr>
        <sz val="11"/>
        <color rgb="FF000000"/>
        <rFont val="Calibri"/>
      </rPr>
      <t xml:space="preserve">
</t>
    </r>
    <r>
      <rPr>
        <sz val="11"/>
        <color rgb="FF000000"/>
        <rFont val="Calibri"/>
      </rPr>
      <t>- Navigate to the AWS IAM Console - https://us-east-1.console.aws.amazon.com/iam/home?region=us-east-1#/home.</t>
    </r>
    <r>
      <rPr>
        <sz val="11"/>
        <color rgb="FF000000"/>
        <rFont val="Calibri"/>
      </rPr>
      <t xml:space="preserve">
</t>
    </r>
    <r>
      <rPr>
        <sz val="11"/>
        <color rgb="FF000000"/>
        <rFont val="Calibri"/>
      </rPr>
      <t>- Create new user. This user will only be able to access the Elastic disaster recovery agent installation resource. Accordingly, name the user “DSRuser”.</t>
    </r>
    <r>
      <rPr>
        <sz val="11"/>
        <color rgb="FF000000"/>
        <rFont val="Calibri"/>
      </rPr>
      <t xml:space="preserve">
</t>
    </r>
    <r>
      <rPr>
        <sz val="11"/>
        <color rgb="FF000000"/>
        <rFont val="Calibri"/>
      </rPr>
      <t>- Allow Programmatic access: This allows the user to access resources programmatically with a secure key rather than having to enter a password.</t>
    </r>
    <r>
      <rPr>
        <sz val="11"/>
        <color rgb="FF000000"/>
        <rFont val="Calibri"/>
      </rPr>
      <t xml:space="preserve">
</t>
    </r>
    <r>
      <rPr>
        <sz val="11"/>
        <color rgb="FF000000"/>
        <rFont val="Calibri"/>
      </rPr>
      <t>- elect “attach policies directly” and search for “AWSElasticDisasterRecoveryAgentInstallationPolicy”.</t>
    </r>
    <r>
      <rPr>
        <sz val="11"/>
        <color rgb="FF000000"/>
        <rFont val="Calibri"/>
      </rPr>
      <t xml:space="preserve">
</t>
    </r>
    <r>
      <rPr>
        <sz val="11"/>
        <color rgb="FF000000"/>
        <rFont val="Calibri"/>
      </rPr>
      <t>- Create user.</t>
    </r>
    <r>
      <rPr>
        <sz val="11"/>
        <color rgb="FF000000"/>
        <rFont val="Calibri"/>
      </rPr>
      <t xml:space="preserve">
</t>
    </r>
    <r>
      <rPr>
        <sz val="11"/>
        <color rgb="FF000000"/>
        <rFont val="Calibri"/>
      </rPr>
      <t>To create Failback Agent User, Follow the steps above with these two modifications:</t>
    </r>
    <r>
      <rPr>
        <sz val="11"/>
        <color rgb="FF000000"/>
        <rFont val="Calibri"/>
      </rPr>
      <t xml:space="preserve">
</t>
    </r>
    <r>
      <rPr>
        <sz val="11"/>
        <color rgb="FF000000"/>
        <rFont val="Calibri"/>
      </rPr>
      <t>- Name the user “FailbackAgentuser”.</t>
    </r>
    <r>
      <rPr>
        <sz val="11"/>
        <color rgb="FF000000"/>
        <rFont val="Calibri"/>
      </rPr>
      <t xml:space="preserve">
</t>
    </r>
    <r>
      <rPr>
        <sz val="11"/>
        <color rgb="FF000000"/>
        <rFont val="Calibri"/>
      </rPr>
      <t>- Apply the “AWSElasticDisasterRecoveryFailbackInstallationPolicy”.</t>
    </r>
  </si>
  <si>
    <t>FSx</t>
  </si>
  <si>
    <t>4.1</t>
  </si>
  <si>
    <r>
      <rPr>
        <sz val="11"/>
        <rFont val="Calibri"/>
      </rPr>
      <t>FSX (AWS Elastic File Cache)</t>
    </r>
  </si>
  <si>
    <r>
      <rPr>
        <sz val="11"/>
        <color rgb="FF000000"/>
        <rFont val="Calibri"/>
      </rPr>
      <t>You can link your cache to S3 data repositories or to any file system that supports the NFSv3 protocol. The NFS data repository can either be on premises or in the cloud and you can link a maximum of eight repositories. All the linked repositories must be using the same file system; either S3 or NFS. When linked to a data repository, Amazon File Cache transparently presents S3 or NFS objects as files and directories.Amazon File Cache is compatible to be used interchangeably with Amazon Elastic Compute Service, Amazon Elastic Container Service, and Amazon Elastic Kubernetes Service.</t>
    </r>
  </si>
  <si>
    <r>
      <rPr>
        <sz val="11"/>
        <color rgb="FF000000"/>
        <rFont val="Calibri"/>
      </rPr>
      <t>Amazon File Cache is a fully managed, high speed cache on AWS that is used to process file data, regardless of where the data is stored. AWS File Cache is a serverless service on AWS that spares the administrators from the burden of managing file servers and storage volumes, updating hardware, configuring software, running out of capacity, or tuning performance. AWS Elastic cache is capable of handling hundreds of GB/s of throughput and up to millions of operations per second. AWS FSx is an excellent service for cost optimization and high scalability. Amazon File Cache automatically loads data into the cache when it’s accessed for the first time and automatically releases data when it’s not used.</t>
    </r>
  </si>
  <si>
    <t>4.2</t>
  </si>
  <si>
    <r>
      <rPr>
        <sz val="11"/>
        <rFont val="Calibri"/>
      </rPr>
      <t>Amazon Elastic File Cache</t>
    </r>
  </si>
  <si>
    <r>
      <rPr>
        <sz val="11"/>
        <color rgb="FF000000"/>
        <rFont val="Calibri"/>
      </rPr>
      <t>Amazon File Cache is available in the following AWS Regions:</t>
    </r>
    <r>
      <rPr>
        <sz val="11"/>
        <color rgb="FF000000"/>
        <rFont val="Calibri"/>
      </rPr>
      <t xml:space="preserve">
</t>
    </r>
    <r>
      <rPr>
        <sz val="11"/>
        <color rgb="FF000000"/>
        <rFont val="Calibri"/>
      </rPr>
      <t>- US East (N. Virginia)</t>
    </r>
    <r>
      <rPr>
        <sz val="11"/>
        <color rgb="FF000000"/>
        <rFont val="Calibri"/>
      </rPr>
      <t xml:space="preserve">
</t>
    </r>
    <r>
      <rPr>
        <sz val="11"/>
        <color rgb="FF000000"/>
        <rFont val="Calibri"/>
      </rPr>
      <t>- US East (Ohio)</t>
    </r>
    <r>
      <rPr>
        <sz val="11"/>
        <color rgb="FF000000"/>
        <rFont val="Calibri"/>
      </rPr>
      <t xml:space="preserve">
</t>
    </r>
    <r>
      <rPr>
        <sz val="11"/>
        <color rgb="FF000000"/>
        <rFont val="Calibri"/>
      </rPr>
      <t>- US West (Oregon)</t>
    </r>
    <r>
      <rPr>
        <sz val="11"/>
        <color rgb="FF000000"/>
        <rFont val="Calibri"/>
      </rPr>
      <t xml:space="preserve">
</t>
    </r>
    <r>
      <rPr>
        <sz val="11"/>
        <color rgb="FF000000"/>
        <rFont val="Calibri"/>
      </rPr>
      <t>- Canada (Central)</t>
    </r>
    <r>
      <rPr>
        <sz val="11"/>
        <color rgb="FF000000"/>
        <rFont val="Calibri"/>
      </rPr>
      <t xml:space="preserve">
</t>
    </r>
    <r>
      <rPr>
        <sz val="11"/>
        <color rgb="FF000000"/>
        <rFont val="Calibri"/>
      </rPr>
      <t>- Europe (Frankfurt)</t>
    </r>
    <r>
      <rPr>
        <sz val="11"/>
        <color rgb="FF000000"/>
        <rFont val="Calibri"/>
      </rPr>
      <t xml:space="preserve">
</t>
    </r>
    <r>
      <rPr>
        <sz val="11"/>
        <color rgb="FF000000"/>
        <rFont val="Calibri"/>
      </rPr>
      <t>- Europe (Ireland)</t>
    </r>
    <r>
      <rPr>
        <sz val="11"/>
        <color rgb="FF000000"/>
        <rFont val="Calibri"/>
      </rPr>
      <t xml:space="preserve">
</t>
    </r>
    <r>
      <rPr>
        <sz val="11"/>
        <color rgb="FF000000"/>
        <rFont val="Calibri"/>
      </rPr>
      <t>- Europe (London)</t>
    </r>
    <r>
      <rPr>
        <sz val="11"/>
        <color rgb="FF000000"/>
        <rFont val="Calibri"/>
      </rPr>
      <t xml:space="preserve">
</t>
    </r>
    <r>
      <rPr>
        <sz val="11"/>
        <color rgb="FF000000"/>
        <rFont val="Calibri"/>
      </rPr>
      <t>- Europe (Stockholm)</t>
    </r>
    <r>
      <rPr>
        <sz val="11"/>
        <color rgb="FF000000"/>
        <rFont val="Calibri"/>
      </rPr>
      <t xml:space="preserve">
</t>
    </r>
    <r>
      <rPr>
        <sz val="11"/>
        <color rgb="FF000000"/>
        <rFont val="Calibri"/>
      </rPr>
      <t>- Asia Pacific (Hong Kong)</t>
    </r>
    <r>
      <rPr>
        <sz val="11"/>
        <color rgb="FF000000"/>
        <rFont val="Calibri"/>
      </rPr>
      <t xml:space="preserve">
</t>
    </r>
    <r>
      <rPr>
        <sz val="11"/>
        <color rgb="FF000000"/>
        <rFont val="Calibri"/>
      </rPr>
      <t>- Asia Pacific (Mumbai)</t>
    </r>
    <r>
      <rPr>
        <sz val="11"/>
        <color rgb="FF000000"/>
        <rFont val="Calibri"/>
      </rPr>
      <t xml:space="preserve">
</t>
    </r>
    <r>
      <rPr>
        <sz val="11"/>
        <color rgb="FF000000"/>
        <rFont val="Calibri"/>
      </rPr>
      <t>- Asia Pacific (Seoul)</t>
    </r>
    <r>
      <rPr>
        <sz val="11"/>
        <color rgb="FF000000"/>
        <rFont val="Calibri"/>
      </rPr>
      <t xml:space="preserve">
</t>
    </r>
    <r>
      <rPr>
        <sz val="11"/>
        <color rgb="FF000000"/>
        <rFont val="Calibri"/>
      </rPr>
      <t>- Asia Pacific (Tokyo)</t>
    </r>
    <r>
      <rPr>
        <sz val="11"/>
        <color rgb="FF000000"/>
        <rFont val="Calibri"/>
      </rPr>
      <t xml:space="preserve">
</t>
    </r>
    <r>
      <rPr>
        <sz val="11"/>
        <color rgb="FF000000"/>
        <rFont val="Calibri"/>
      </rPr>
      <t>- Asia Pacific (Singapore)</t>
    </r>
    <r>
      <rPr>
        <sz val="11"/>
        <color rgb="FF000000"/>
        <rFont val="Calibri"/>
      </rPr>
      <t xml:space="preserve">
</t>
    </r>
    <r>
      <rPr>
        <sz val="11"/>
        <color rgb="FF000000"/>
        <rFont val="Calibri"/>
      </rPr>
      <t>- Asia Pacific (Sydney)</t>
    </r>
    <r>
      <rPr>
        <sz val="11"/>
        <color rgb="FF000000"/>
        <rFont val="Calibri"/>
      </rPr>
      <t xml:space="preserve">
</t>
    </r>
    <r>
      <rPr>
        <sz val="11"/>
        <color rgb="FF000000"/>
        <rFont val="Calibri"/>
      </rPr>
      <t>Amazon Elastic File Cache Compatibility:In order to use AWS FSx, you must ensure that the operating system you’re using on the compute instance is compatible with AWS FSx. Below are the compatible operating systems:</t>
    </r>
    <r>
      <rPr>
        <sz val="11"/>
        <color rgb="FF000000"/>
        <rFont val="Calibri"/>
      </rPr>
      <t xml:space="preserve">
</t>
    </r>
    <r>
      <rPr>
        <sz val="11"/>
        <color rgb="FF000000"/>
        <rFont val="Calibri"/>
      </rPr>
      <t>- Amazon Linux 2 and Amazon Linux</t>
    </r>
    <r>
      <rPr>
        <sz val="11"/>
        <color rgb="FF000000"/>
        <rFont val="Calibri"/>
      </rPr>
      <t xml:space="preserve">
</t>
    </r>
    <r>
      <rPr>
        <sz val="11"/>
        <color rgb="FF000000"/>
        <rFont val="Calibri"/>
      </rPr>
      <t>- Red Hat Enterprise Linux (RHEL)</t>
    </r>
    <r>
      <rPr>
        <sz val="11"/>
        <color rgb="FF000000"/>
        <rFont val="Calibri"/>
      </rPr>
      <t xml:space="preserve">
</t>
    </r>
    <r>
      <rPr>
        <sz val="11"/>
        <color rgb="FF000000"/>
        <rFont val="Calibri"/>
      </rPr>
      <t>- CentOS</t>
    </r>
    <r>
      <rPr>
        <sz val="11"/>
        <color rgb="FF000000"/>
        <rFont val="Calibri"/>
      </rPr>
      <t xml:space="preserve">
</t>
    </r>
    <r>
      <rPr>
        <sz val="11"/>
        <color rgb="FF000000"/>
        <rFont val="Calibri"/>
      </rPr>
      <t>- Rocky Linux</t>
    </r>
    <r>
      <rPr>
        <sz val="11"/>
        <color rgb="FF000000"/>
        <rFont val="Calibri"/>
      </rPr>
      <t xml:space="preserve">
</t>
    </r>
    <r>
      <rPr>
        <sz val="11"/>
        <color rgb="FF000000"/>
        <rFont val="Calibri"/>
      </rPr>
      <t>- Ubuntu.The Lustre client must be installed on these systems in order for the FSx service to work.</t>
    </r>
  </si>
  <si>
    <r>
      <rPr>
        <sz val="11"/>
        <color rgb="FF000000"/>
        <rFont val="Calibri"/>
      </rPr>
      <t>Not implementing Amazon Elastic File Cache can lead to increased latency and slower access times for frequently accessed data, resulting in suboptimal performance for cloud-based applications. This can negatively affect user experience and productivity. Additionally, without an efficient caching solution, there may be higher storage costs due to inefficient use of resources, and the system may struggle to handle high demand, leading to potential performance bottlenecks and scalability issues.</t>
    </r>
  </si>
  <si>
    <r>
      <rPr>
        <sz val="11"/>
        <color rgb="FF000000"/>
        <rFont val="Calibri"/>
      </rPr>
      <t>Creating Amazon Elastic File Cache:Before you can start using Amazon Elastic File Cache, you must set up an Amazon Elastic Compute Instance and an S3 bucket.We’re going to create a new EC2 instance and S3 bucket for the sake of this tutorial.</t>
    </r>
    <r>
      <rPr>
        <sz val="11"/>
        <color rgb="FF000000"/>
        <rFont val="Calibri"/>
      </rPr>
      <t xml:space="preserve">
</t>
    </r>
    <r>
      <rPr>
        <sz val="11"/>
        <color rgb="FF000000"/>
        <rFont val="Calibri"/>
      </rPr>
      <t>Creating an EC2 instance for FSx:Make sure that whatever AMI you select is compatible with Lustre 2.12 client.- Navigate to the Amazon EC2 console.- Select “Launch Instance”.- Give your server a name.- Select “Ubuntu” or an operating system that’s compatible with FSx.		- Select default VPC and security group.- Select or create private SSH keys.- Leave the rest of the settings default.- Create Instance.</t>
    </r>
  </si>
  <si>
    <t>4.3</t>
  </si>
  <si>
    <r>
      <rPr>
        <sz val="11"/>
        <rFont val="Calibri"/>
      </rPr>
      <t>Ensure the creation of an FSX Bucket</t>
    </r>
  </si>
  <si>
    <r>
      <rPr>
        <sz val="11"/>
        <color rgb="FF000000"/>
        <rFont val="Calibri"/>
      </rPr>
      <t>An S3 bucket will store the data that Amazon Elastic File Cache accesses</t>
    </r>
  </si>
  <si>
    <r>
      <rPr>
        <sz val="11"/>
        <color rgb="FF000000"/>
        <rFont val="Calibri"/>
      </rPr>
      <t>- Navigate to the Amazon S3 bucket console. https://s3.console.aws.amazon.com/s3/.</t>
    </r>
    <r>
      <rPr>
        <sz val="11"/>
        <color rgb="FF000000"/>
        <rFont val="Calibri"/>
      </rPr>
      <t xml:space="preserve">
</t>
    </r>
    <r>
      <rPr>
        <sz val="11"/>
        <color rgb="FF000000"/>
        <rFont val="Calibri"/>
      </rPr>
      <t>- Select “Create Bucket”.</t>
    </r>
    <r>
      <rPr>
        <sz val="11"/>
        <color rgb="FF000000"/>
        <rFont val="Calibri"/>
      </rPr>
      <t xml:space="preserve">
</t>
    </r>
    <r>
      <rPr>
        <sz val="11"/>
        <color rgb="FF000000"/>
        <rFont val="Calibri"/>
      </rPr>
      <t>- Give your bucket a name and select the region. Note: your bucket must be a unique name that’s not used anywhere else on AWS.</t>
    </r>
    <r>
      <rPr>
        <sz val="11"/>
        <color rgb="FF000000"/>
        <rFont val="Calibri"/>
      </rPr>
      <t xml:space="preserve">
</t>
    </r>
    <r>
      <rPr>
        <sz val="11"/>
        <color rgb="FF000000"/>
        <rFont val="Calibri"/>
      </rPr>
      <t>- Block public access: This is an internal service that will not be accessed outside of our internal AWS network. Keep the “block public access” setting checked.</t>
    </r>
    <r>
      <rPr>
        <sz val="11"/>
        <color rgb="FF000000"/>
        <rFont val="Calibri"/>
      </rPr>
      <t xml:space="preserve">
</t>
    </r>
    <r>
      <rPr>
        <sz val="11"/>
        <color rgb="FF000000"/>
        <rFont val="Calibri"/>
      </rPr>
      <t>- Enable bucket versioning.</t>
    </r>
    <r>
      <rPr>
        <sz val="11"/>
        <color rgb="FF000000"/>
        <rFont val="Calibri"/>
      </rPr>
      <t xml:space="preserve">
</t>
    </r>
    <r>
      <rPr>
        <sz val="11"/>
        <color rgb="FF000000"/>
        <rFont val="Calibri"/>
      </rPr>
      <t>- Leave the rest of the settings as default.</t>
    </r>
    <r>
      <rPr>
        <sz val="11"/>
        <color rgb="FF000000"/>
        <rFont val="Calibri"/>
      </rPr>
      <t xml:space="preserve">
</t>
    </r>
    <r>
      <rPr>
        <sz val="11"/>
        <color rgb="FF000000"/>
        <rFont val="Calibri"/>
      </rPr>
      <t>- Select “create bucket.”</t>
    </r>
    <r>
      <rPr>
        <sz val="11"/>
        <color rgb="FF000000"/>
        <rFont val="Calibri"/>
      </rPr>
      <t xml:space="preserve">
</t>
    </r>
    <r>
      <rPr>
        <sz val="11"/>
        <color rgb="FF000000"/>
        <rFont val="Calibri"/>
      </rPr>
      <t>- Create a path in your bucket, give it a name and leave the encryption as default for now.</t>
    </r>
  </si>
  <si>
    <t>4.4</t>
  </si>
  <si>
    <r>
      <rPr>
        <sz val="11"/>
        <rFont val="Calibri"/>
      </rPr>
      <t>Ensure the creation of Elastic File Cache</t>
    </r>
  </si>
  <si>
    <r>
      <rPr>
        <sz val="11"/>
        <color rgb="FF000000"/>
        <rFont val="Calibri"/>
      </rPr>
      <t>With the prerequisites completed, we can now proceed to create our Elastic File Cache.</t>
    </r>
  </si>
  <si>
    <r>
      <rPr>
        <sz val="11"/>
        <color rgb="FF000000"/>
        <rFont val="Calibri"/>
      </rPr>
      <t>- Navigate to the AWS Elastic File Cache console: https://console.aws.amazon.com/fsx/.</t>
    </r>
    <r>
      <rPr>
        <sz val="11"/>
        <color rgb="FF000000"/>
        <rFont val="Calibri"/>
      </rPr>
      <t xml:space="preserve">
</t>
    </r>
    <r>
      <rPr>
        <sz val="11"/>
        <color rgb="FF000000"/>
        <rFont val="Calibri"/>
      </rPr>
      <t>- Click the hamburger menu on the left side of the screen and select “caches”.</t>
    </r>
    <r>
      <rPr>
        <sz val="11"/>
        <color rgb="FF000000"/>
        <rFont val="Calibri"/>
      </rPr>
      <t xml:space="preserve">
</t>
    </r>
    <r>
      <rPr>
        <sz val="11"/>
        <color rgb="FF000000"/>
        <rFont val="Calibri"/>
      </rPr>
      <t>- Select “Create Cache”</t>
    </r>
    <r>
      <rPr>
        <sz val="11"/>
        <color rgb="FF000000"/>
        <rFont val="Calibri"/>
      </rPr>
      <t xml:space="preserve">
</t>
    </r>
    <r>
      <rPr>
        <sz val="11"/>
        <color rgb="FF000000"/>
        <rFont val="Calibri"/>
      </rPr>
      <t>- Give your Cache a name. Choose a name that you will remember.</t>
    </r>
    <r>
      <rPr>
        <sz val="11"/>
        <color rgb="FF000000"/>
        <rFont val="Calibri"/>
      </rPr>
      <t xml:space="preserve">
</t>
    </r>
    <r>
      <rPr>
        <sz val="11"/>
        <color rgb="FF000000"/>
        <rFont val="Calibri"/>
      </rPr>
      <t>- Select the amount of storage capacity you need for your cache. We’ll select 1.2 TiB for this tutorial. You can select storage capacity in increments of 1.2 TiB.</t>
    </r>
    <r>
      <rPr>
        <sz val="11"/>
        <color rgb="FF000000"/>
        <rFont val="Calibri"/>
      </rPr>
      <t xml:space="preserve">
</t>
    </r>
    <r>
      <rPr>
        <sz val="11"/>
        <color rgb="FF000000"/>
        <rFont val="Calibri"/>
      </rPr>
      <t>- Select the amount of throughput capacity. The amount of Throughput capacity is calculated by multiplying the cache storage capacity by the throughput tier. For example, for a 1.2 TiB cache, it's 1200 MB/s; for a 9.6 TiB cache, it's 9600 MB/s. Throughput capacity is the sustained speed at which the file server that hosts your cache can serve data.</t>
    </r>
    <r>
      <rPr>
        <sz val="11"/>
        <color rgb="FF000000"/>
        <rFont val="Calibri"/>
      </rPr>
      <t xml:space="preserve">
</t>
    </r>
    <r>
      <rPr>
        <sz val="11"/>
        <color rgb="FF000000"/>
        <rFont val="Calibri"/>
      </rPr>
      <t>- In the Network &amp; Security section, provide networking and security group information:</t>
    </r>
    <r>
      <rPr>
        <sz val="11"/>
        <color rgb="FF000000"/>
        <rFont val="Calibri"/>
      </rPr>
      <t xml:space="preserve">
</t>
    </r>
    <r>
      <rPr>
        <sz val="11"/>
        <color rgb="FF000000"/>
        <rFont val="Calibri"/>
      </rPr>
      <t>- For Virtual Private Cloud (VPC) choose the correct amazon VPC that you want to associate with your cache. We’re going to use the default VPC.</t>
    </r>
    <r>
      <rPr>
        <sz val="11"/>
        <color rgb="FF000000"/>
        <rFont val="Calibri"/>
      </rPr>
      <t xml:space="preserve">
</t>
    </r>
    <r>
      <rPr>
        <sz val="11"/>
        <color rgb="FF000000"/>
        <rFont val="Calibri"/>
      </rPr>
      <t>- For VPC Security Groups, the ID for the default security group for your VPC should already be added.</t>
    </r>
    <r>
      <rPr>
        <sz val="11"/>
        <color rgb="FF000000"/>
        <rFont val="Calibri"/>
      </rPr>
      <t xml:space="preserve">
</t>
    </r>
    <r>
      <rPr>
        <sz val="11"/>
        <color rgb="FF000000"/>
        <rFont val="Calibri"/>
      </rPr>
      <t>- For Subnet, you can choose any of the available subnets.</t>
    </r>
    <r>
      <rPr>
        <sz val="11"/>
        <color rgb="FF000000"/>
        <rFont val="Calibri"/>
      </rPr>
      <t xml:space="preserve">
</t>
    </r>
    <r>
      <rPr>
        <sz val="11"/>
        <color rgb="FF000000"/>
        <rFont val="Calibri"/>
      </rPr>
      <t>- In the Encryption section, choose the Default aws/fsx KMS encryption keys to protect your data by encrypting your data at-rest.</t>
    </r>
    <r>
      <rPr>
        <sz val="11"/>
        <color rgb="FF000000"/>
        <rFont val="Calibri"/>
      </rPr>
      <t xml:space="preserve">
</t>
    </r>
    <r>
      <rPr>
        <sz val="11"/>
        <color rgb="FF000000"/>
        <rFont val="Calibri"/>
      </rPr>
      <t>- You have the option to create tags; this is an optional step.</t>
    </r>
    <r>
      <rPr>
        <sz val="11"/>
        <color rgb="FF000000"/>
        <rFont val="Calibri"/>
      </rPr>
      <t xml:space="preserve">
</t>
    </r>
    <r>
      <rPr>
        <sz val="11"/>
        <color rgb="FF000000"/>
        <rFont val="Calibri"/>
      </rPr>
      <t>- Select “next”.</t>
    </r>
    <r>
      <rPr>
        <sz val="11"/>
        <color rgb="FF000000"/>
        <rFont val="Calibri"/>
      </rPr>
      <t xml:space="preserve">
</t>
    </r>
    <r>
      <rPr>
        <sz val="11"/>
        <color rgb="FF000000"/>
        <rFont val="Calibri"/>
      </rPr>
      <t>- In the Data repository associations (DRAs) section, there are no DRAs linking your cache to S3 or NFS repositories. We need to link the cache that we’re creating to the Amazon S3 bucket that we created earlier.</t>
    </r>
    <r>
      <rPr>
        <sz val="11"/>
        <color rgb="FF000000"/>
        <rFont val="Calibri"/>
      </rPr>
      <t xml:space="preserve">
</t>
    </r>
    <r>
      <rPr>
        <sz val="11"/>
        <color rgb="FF000000"/>
        <rFont val="Calibri"/>
      </rPr>
      <t>- For Data repository type, choose S3</t>
    </r>
    <r>
      <rPr>
        <sz val="11"/>
        <color rgb="FF000000"/>
        <rFont val="Calibri"/>
      </rPr>
      <t xml:space="preserve">
</t>
    </r>
    <r>
      <rPr>
        <sz val="11"/>
        <color rgb="FF000000"/>
        <rFont val="Calibri"/>
      </rPr>
      <t>- For Data repository path, type the path of the S3 bucket that you want to associate with this cache. For example:</t>
    </r>
    <r>
      <rPr>
        <sz val="11"/>
        <color rgb="FF000000"/>
        <rFont val="Calibri"/>
      </rPr>
      <t xml:space="preserve">
</t>
    </r>
    <r>
      <rPr>
        <sz val="11"/>
        <color rgb="FF006096"/>
        <rFont val="Roboto Condensed"/>
      </rPr>
      <t>s3://{example-bucket}/{example-prefix}</t>
    </r>
    <r>
      <rPr>
        <sz val="11"/>
        <color rgb="FF006096"/>
        <rFont val="Roboto Condensed"/>
      </rPr>
      <t xml:space="preserve">
</t>
    </r>
    <r>
      <rPr>
        <sz val="11"/>
        <color rgb="FF006096"/>
        <rFont val="Roboto Condensed"/>
      </rPr>
      <t>```	     	- To access this URL, go back to the S3 bucket that was just created and navigate to the directory of the folder that you created. Select “copy AWS URI”.</t>
    </r>
    <r>
      <rPr>
        <sz val="11"/>
        <color rgb="FF006096"/>
        <rFont val="Roboto Condensed"/>
      </rPr>
      <t xml:space="preserve">
</t>
    </r>
    <r>
      <rPr>
        <sz val="11"/>
        <color rgb="FF006096"/>
        <rFont val="Roboto Condensed"/>
      </rPr>
      <t xml:space="preserve">	- For cache path, enter the name of a high-level directory such as /ns1 or subdirectory such as ns1/subdir within Amazon File Cache to associate with the S3 data repository. The first forward slash in the path is required. </t>
    </r>
    <r>
      <rPr>
        <sz val="11"/>
        <color rgb="FF006096"/>
        <rFont val="Roboto Condensed"/>
      </rPr>
      <t xml:space="preserve">
</t>
    </r>
    <r>
      <rPr>
        <sz val="11"/>
        <color rgb="FF006096"/>
        <rFont val="Roboto Condensed"/>
      </rPr>
      <t>12. Select “next” this will take you to the summary page.</t>
    </r>
    <r>
      <rPr>
        <sz val="11"/>
        <color rgb="FF006096"/>
        <rFont val="Roboto Condensed"/>
      </rPr>
      <t xml:space="preserve">
</t>
    </r>
    <r>
      <rPr>
        <sz val="11"/>
        <color rgb="FF006096"/>
        <rFont val="Roboto Condensed"/>
      </rPr>
      <t>13. Choose” Create Cache.” You will see your cache in the FSx dashboard.</t>
    </r>
  </si>
  <si>
    <t>4.5</t>
  </si>
  <si>
    <r>
      <rPr>
        <sz val="11"/>
        <rFont val="Calibri"/>
      </rPr>
      <t>Ensure installation and configuration of Lustre Client</t>
    </r>
  </si>
  <si>
    <r>
      <rPr>
        <sz val="11"/>
        <color rgb="FF000000"/>
        <rFont val="Calibri"/>
      </rPr>
      <t>To utilize the newly created File Cache, you must install the Lustre Client on your EC2 instance.</t>
    </r>
  </si>
  <si>
    <r>
      <rPr>
        <sz val="11"/>
        <color rgb="FF000000"/>
        <rFont val="Calibri"/>
      </rPr>
      <t>Follow along to install the Lustre Client on Ubuntu 22.04:</t>
    </r>
    <r>
      <rPr>
        <sz val="11"/>
        <color rgb="FF000000"/>
        <rFont val="Calibri"/>
      </rPr>
      <t xml:space="preserve">
</t>
    </r>
    <r>
      <rPr>
        <sz val="11"/>
        <color rgb="FF000000"/>
        <rFont val="Calibri"/>
      </rPr>
      <t>- Launch your EC2 instance. Navigate to the folder of your secure key and ssh into the instance using this command:- ssh -i "{KEY.pem}" ubuntu@{your ec2 instance}- When prompted to log in with the SSH key, enter in “yes”- You should now be connected to your EC2 instance.</t>
    </r>
    <r>
      <rPr>
        <sz val="11"/>
        <color rgb="FF000000"/>
        <rFont val="Calibri"/>
      </rPr>
      <t xml:space="preserve">
</t>
    </r>
    <r>
      <rPr>
        <sz val="11"/>
        <color rgb="FF000000"/>
        <rFont val="Calibri"/>
      </rPr>
      <t>- Run the following command to download and install the public Lustre key:</t>
    </r>
    <r>
      <rPr>
        <sz val="11"/>
        <color rgb="FF000000"/>
        <rFont val="Calibri"/>
      </rPr>
      <t xml:space="preserve">
</t>
    </r>
    <r>
      <rPr>
        <sz val="11"/>
        <color rgb="FF006096"/>
        <rFont val="Roboto Condensed"/>
      </rPr>
      <t>wget -O - https://fsx-lustre-client-repo-public-keys.s3.amazonaws.com/fsx-ubuntu-public-key.asc | gpg --dearmor | sudo tee /usr/share/keyrings/fsx-ubuntu-public-key.gpg &gt;/dev/null</t>
    </r>
    <r>
      <rPr>
        <sz val="11"/>
        <color rgb="FF006096"/>
        <rFont val="Roboto Condensed"/>
      </rPr>
      <t xml:space="preserve">
</t>
    </r>
    <r>
      <rPr>
        <sz val="11"/>
        <color rgb="FF000000"/>
        <rFont val="Calibri"/>
      </rPr>
      <t xml:space="preserve">
</t>
    </r>
    <r>
      <rPr>
        <sz val="11"/>
        <color rgb="FF000000"/>
        <rFont val="Calibri"/>
      </rPr>
      <t>- Add the AWS Lustre package repository to your local package manager using the following command:</t>
    </r>
    <r>
      <rPr>
        <sz val="11"/>
        <color rgb="FF000000"/>
        <rFont val="Calibri"/>
      </rPr>
      <t xml:space="preserve">
</t>
    </r>
    <r>
      <rPr>
        <sz val="11"/>
        <color rgb="FF006096"/>
        <rFont val="Roboto Condensed"/>
      </rPr>
      <t>sudo bash -c 'echo "deb [signed-by=/usr/share/keyrings/fsx-ubuntu-public-key.gpg] https://fsx-lustre-client-repo.s3.amazonaws.com/ubuntu jammy main" &gt; /etc/apt/sources.list.d/fsxlustreclientrepo.list &amp;&amp; apt-get update'</t>
    </r>
    <r>
      <rPr>
        <sz val="11"/>
        <color rgb="FF006096"/>
        <rFont val="Roboto Condensed"/>
      </rPr>
      <t xml:space="preserve">
</t>
    </r>
    <r>
      <rPr>
        <sz val="11"/>
        <color rgb="FF000000"/>
        <rFont val="Calibri"/>
      </rPr>
      <t xml:space="preserve">
</t>
    </r>
    <r>
      <rPr>
        <sz val="11"/>
        <color rgb="FF000000"/>
        <rFont val="Calibri"/>
      </rPr>
      <t>- Determine which kernel is currently running on your client instance and update as needed. The AWS Lustre client on Ubuntu 22.02 requires kernel 5.15.0.1020-aws or later for both x86 based EC2 instances and Arm-based EC2 instanced powered by AWS Graviton processors:a.	Run the following command to find out which kernel your machine is running:uname -r</t>
    </r>
    <r>
      <rPr>
        <sz val="11"/>
        <color rgb="FF000000"/>
        <rFont val="Calibri"/>
      </rPr>
      <t xml:space="preserve">
</t>
    </r>
    <r>
      <rPr>
        <sz val="11"/>
        <color rgb="FF000000"/>
        <rFont val="Calibri"/>
      </rPr>
      <t>- If your kernel is not up to date, run the following command: This will install the kernel update, Lustre client update, as well as reboot your system.</t>
    </r>
    <r>
      <rPr>
        <sz val="11"/>
        <color rgb="FF000000"/>
        <rFont val="Calibri"/>
      </rPr>
      <t xml:space="preserve">
</t>
    </r>
    <r>
      <rPr>
        <sz val="11"/>
        <color rgb="FF006096"/>
        <rFont val="Roboto Condensed"/>
      </rPr>
      <t>sudo apt install -y linux-aws lustre-client-modules-aws &amp;&amp; sudo reboot</t>
    </r>
    <r>
      <rPr>
        <sz val="11"/>
        <color rgb="FF006096"/>
        <rFont val="Roboto Condensed"/>
      </rPr>
      <t xml:space="preserve">
</t>
    </r>
    <r>
      <rPr>
        <sz val="11"/>
        <color rgb="FF000000"/>
        <rFont val="Calibri"/>
      </rPr>
      <t xml:space="preserve">
</t>
    </r>
    <r>
      <rPr>
        <sz val="11"/>
        <color rgb="FF006096"/>
        <rFont val="Roboto Condensed"/>
      </rPr>
      <t>- If your kernel is up to date and you just want to install the latest Lustre version, run this command:</t>
    </r>
    <r>
      <rPr>
        <sz val="11"/>
        <color rgb="FF006096"/>
        <rFont val="Roboto Condensed"/>
      </rPr>
      <t xml:space="preserve">
</t>
    </r>
    <r>
      <rPr>
        <sz val="11"/>
        <color rgb="FF000000"/>
        <rFont val="Calibri"/>
      </rPr>
      <t xml:space="preserve">
</t>
    </r>
    <r>
      <rPr>
        <sz val="11"/>
        <color rgb="FF006096"/>
        <rFont val="Roboto Condensed"/>
      </rPr>
      <t>sudo apt install -y lustre-client-modules-$(uname -r)</t>
    </r>
    <r>
      <rPr>
        <sz val="11"/>
        <color rgb="FF006096"/>
        <rFont val="Roboto Condensed"/>
      </rPr>
      <t xml:space="preserve">
</t>
    </r>
  </si>
  <si>
    <t>4.6</t>
  </si>
  <si>
    <r>
      <rPr>
        <sz val="11"/>
        <rFont val="Calibri"/>
      </rPr>
      <t>Ensure EC2 Kernel compatibility with Lustre</t>
    </r>
  </si>
  <si>
    <r>
      <rPr>
        <sz val="11"/>
        <color rgb="FF000000"/>
        <rFont val="Calibri"/>
      </rPr>
      <t>The latest kernel included with the Ubuntu Amazon EC2 AMI is not compatible with the Lustre service, which is crucial for mounting the cache on your EC2 instance. To downgrade your kernel, specific prerequisites must be met if you are using the default Ubuntu machine image as of November 8, 2023.</t>
    </r>
  </si>
  <si>
    <r>
      <rPr>
        <sz val="11"/>
        <color rgb="FF000000"/>
        <rFont val="Calibri"/>
      </rPr>
      <t>Follow the steps to downgrade your kernel:</t>
    </r>
    <r>
      <rPr>
        <sz val="11"/>
        <color rgb="FF000000"/>
        <rFont val="Calibri"/>
      </rPr>
      <t xml:space="preserve">
</t>
    </r>
    <r>
      <rPr>
        <sz val="11"/>
        <color rgb="FF000000"/>
        <rFont val="Calibri"/>
      </rPr>
      <t>- List all of the available Lustre packages by typing in this command: sudo apt-cache search lustre-client-modules. This will show a list of supported modules with corresponding kernel versions in ascending order from top to bottom. The most recent version in this case is “lustre-client-modules-5.15.0-1049-aws. Save this information for the next commands.</t>
    </r>
    <r>
      <rPr>
        <sz val="11"/>
        <color rgb="FF000000"/>
        <rFont val="Calibri"/>
      </rPr>
      <t xml:space="preserve">
</t>
    </r>
    <r>
      <rPr>
        <sz val="11"/>
        <color rgb="FF000000"/>
        <rFont val="Calibri"/>
      </rPr>
      <t>- Install the most recent linux image that supports the Lustre client with this command:</t>
    </r>
    <r>
      <rPr>
        <sz val="11"/>
        <color rgb="FF000000"/>
        <rFont val="Calibri"/>
      </rPr>
      <t xml:space="preserve">
</t>
    </r>
    <r>
      <rPr>
        <sz val="11"/>
        <color rgb="FF006096"/>
        <rFont val="Roboto Condensed"/>
      </rPr>
      <t>sudo apt-get install -y linux-image-5.15.0-1049-aws</t>
    </r>
    <r>
      <rPr>
        <sz val="11"/>
        <color rgb="FF006096"/>
        <rFont val="Roboto Condensed"/>
      </rPr>
      <t xml:space="preserve">
</t>
    </r>
    <r>
      <rPr>
        <sz val="11"/>
        <color rgb="FF006096"/>
        <rFont val="Roboto Condensed"/>
      </rPr>
      <t>sudo sed -i 's/GRUB_DEFAULT=.\+/GRUB\_DEFAULT="Advanced options for Ubuntu&gt;Ubuntu, with Linux 5.15.0-1049-aws"/' /etc/default/grub</t>
    </r>
    <r>
      <rPr>
        <sz val="11"/>
        <color rgb="FF006096"/>
        <rFont val="Roboto Condensed"/>
      </rPr>
      <t xml:space="preserve">
</t>
    </r>
    <r>
      <rPr>
        <sz val="11"/>
        <color rgb="FF000000"/>
        <rFont val="Calibri"/>
      </rPr>
      <t xml:space="preserve">
</t>
    </r>
    <r>
      <rPr>
        <sz val="11"/>
        <color rgb="FF000000"/>
        <rFont val="Calibri"/>
      </rPr>
      <t>- Reboot your system by typing “sudo reboot”.</t>
    </r>
    <r>
      <rPr>
        <sz val="11"/>
        <color rgb="FF000000"/>
        <rFont val="Calibri"/>
      </rPr>
      <t xml:space="preserve">
</t>
    </r>
    <r>
      <rPr>
        <sz val="11"/>
        <color rgb="FF000000"/>
        <rFont val="Calibri"/>
      </rPr>
      <t>- Install the correct Lustre module: .</t>
    </r>
    <r>
      <rPr>
        <sz val="11"/>
        <color rgb="FF000000"/>
        <rFont val="Calibri"/>
      </rPr>
      <t xml:space="preserve">
</t>
    </r>
    <r>
      <rPr>
        <sz val="11"/>
        <color rgb="FF006096"/>
        <rFont val="Roboto Condensed"/>
      </rPr>
      <t>sudo apt-get install -y lustre-client-modules-$(uname -r)</t>
    </r>
    <r>
      <rPr>
        <sz val="11"/>
        <color rgb="FF006096"/>
        <rFont val="Roboto Condensed"/>
      </rPr>
      <t xml:space="preserve">
</t>
    </r>
  </si>
  <si>
    <t>4.7</t>
  </si>
  <si>
    <r>
      <rPr>
        <sz val="11"/>
        <rFont val="Calibri"/>
      </rPr>
      <t>Ensure mounting FSx cache</t>
    </r>
  </si>
  <si>
    <r>
      <rPr>
        <sz val="11"/>
        <color rgb="FF000000"/>
        <rFont val="Calibri"/>
      </rPr>
      <t>Mounting the FSx cache is a crucial step to optimize data retrieval and system performance. This process involves connecting the FSx file system to your compute instances, allowing them to access cached data efficiently. Properly mounting the FSx cache ensures low-latency access to frequently used data, enhances overall application performance, and leverages the full capabilities of the AWS FSx service. This setup is essential for achieving high performance and efficient data processing in your AWS environment.</t>
    </r>
  </si>
  <si>
    <r>
      <rPr>
        <sz val="11"/>
        <color rgb="FF000000"/>
        <rFont val="Calibri"/>
      </rPr>
      <t>To mount your cache, follow the next steps:</t>
    </r>
    <r>
      <rPr>
        <sz val="11"/>
        <color rgb="FF000000"/>
        <rFont val="Calibri"/>
      </rPr>
      <t xml:space="preserve">
</t>
    </r>
    <r>
      <rPr>
        <sz val="11"/>
        <color rgb="FF000000"/>
        <rFont val="Calibri"/>
      </rPr>
      <t>- Make a directory for the mount point with the following command:</t>
    </r>
    <r>
      <rPr>
        <sz val="11"/>
        <color rgb="FF000000"/>
        <rFont val="Calibri"/>
      </rPr>
      <t xml:space="preserve">
</t>
    </r>
    <r>
      <rPr>
        <sz val="11"/>
        <color rgb="FF006096"/>
        <rFont val="Roboto Condensed"/>
      </rPr>
      <t>sudo mkdir -p /mnt</t>
    </r>
    <r>
      <rPr>
        <sz val="11"/>
        <color rgb="FF006096"/>
        <rFont val="Roboto Condensed"/>
      </rPr>
      <t xml:space="preserve">
</t>
    </r>
    <r>
      <rPr>
        <sz val="11"/>
        <color rgb="FF000000"/>
        <rFont val="Calibri"/>
      </rPr>
      <t xml:space="preserve">
</t>
    </r>
    <r>
      <rPr>
        <sz val="11"/>
        <color rgb="FF000000"/>
        <rFont val="Calibri"/>
      </rPr>
      <t>- Mount the Amazon file cache to the directory that you just created. Use the following command and replace these names:</t>
    </r>
    <r>
      <rPr>
        <sz val="11"/>
        <color rgb="FF000000"/>
        <rFont val="Calibri"/>
      </rPr>
      <t xml:space="preserve">
</t>
    </r>
    <r>
      <rPr>
        <sz val="11"/>
        <color rgb="FF000000"/>
        <rFont val="Calibri"/>
      </rPr>
      <t>- Replace cache_dns_name with the actual file cache’s Domain Name System (DNS) name</t>
    </r>
    <r>
      <rPr>
        <sz val="11"/>
        <color rgb="FF000000"/>
        <rFont val="Calibri"/>
      </rPr>
      <t xml:space="preserve">
</t>
    </r>
    <r>
      <rPr>
        <sz val="11"/>
        <color rgb="FF000000"/>
        <rFont val="Calibri"/>
      </rPr>
      <t>- Replace mountname with the cache’s mount name, which you can get by running the describe-file-caches AWS CLI command or DescribeFileCaches API operation</t>
    </r>
    <r>
      <rPr>
        <sz val="11"/>
        <color rgb="FF000000"/>
        <rFont val="Calibri"/>
      </rPr>
      <t xml:space="preserve">
</t>
    </r>
    <r>
      <rPr>
        <sz val="11"/>
        <color rgb="FF006096"/>
        <rFont val="Roboto Condensed"/>
      </rPr>
      <t>sudo mount -t lustre -o relatime,flock cache_dns_name@tcp:/mountname /mnt</t>
    </r>
    <r>
      <rPr>
        <sz val="11"/>
        <color rgb="FF006096"/>
        <rFont val="Roboto Condensed"/>
      </rPr>
      <t xml:space="preserve">
</t>
    </r>
    <r>
      <rPr>
        <sz val="11"/>
        <color rgb="FF000000"/>
        <rFont val="Calibri"/>
      </rPr>
      <t xml:space="preserve">
</t>
    </r>
    <r>
      <rPr>
        <sz val="11"/>
        <color rgb="FF000000"/>
        <rFont val="Calibri"/>
      </rPr>
      <t>Note: Make sure your EC2 instance is in the same VPC as your cache.If done correctly, the path of your folder will show up in the /mnt folder.</t>
    </r>
    <r>
      <rPr>
        <sz val="11"/>
        <color rgb="FF000000"/>
        <rFont val="Calibri"/>
      </rPr>
      <t xml:space="preserve">
</t>
    </r>
    <r>
      <rPr>
        <sz val="11"/>
        <color rgb="FF000000"/>
        <rFont val="Calibri"/>
      </rPr>
      <t>You can also use the df command to see the DNS and mount point is attached to your file system:</t>
    </r>
  </si>
  <si>
    <t>4.8</t>
  </si>
  <si>
    <r>
      <rPr>
        <sz val="11"/>
        <rFont val="Calibri"/>
      </rPr>
      <t>Ensure exporting cache to S3</t>
    </r>
  </si>
  <si>
    <r>
      <rPr>
        <sz val="11"/>
        <color rgb="FF000000"/>
        <rFont val="Calibri"/>
      </rPr>
      <t>The S3 bucket we created earlier will store the files generated at this mount point.</t>
    </r>
  </si>
  <si>
    <r>
      <rPr>
        <sz val="11"/>
        <color rgb="FF000000"/>
        <rFont val="Calibri"/>
      </rPr>
      <t>We can export the files that were created to the S3 bucket using the following steps:</t>
    </r>
    <r>
      <rPr>
        <sz val="11"/>
        <color rgb="FF000000"/>
        <rFont val="Calibri"/>
      </rPr>
      <t xml:space="preserve">
</t>
    </r>
    <r>
      <rPr>
        <sz val="11"/>
        <color rgb="FF000000"/>
        <rFont val="Calibri"/>
      </rPr>
      <t>- Create a file on the FSx mount point:</t>
    </r>
    <r>
      <rPr>
        <sz val="11"/>
        <color rgb="FF000000"/>
        <rFont val="Calibri"/>
      </rPr>
      <t xml:space="preserve">
</t>
    </r>
    <r>
      <rPr>
        <sz val="11"/>
        <color rgb="FF000000"/>
        <rFont val="Calibri"/>
      </rPr>
      <t>- Run the command:</t>
    </r>
    <r>
      <rPr>
        <sz val="11"/>
        <color rgb="FF000000"/>
        <rFont val="Calibri"/>
      </rPr>
      <t xml:space="preserve">
</t>
    </r>
    <r>
      <rPr>
        <sz val="11"/>
        <color rgb="FF006096"/>
        <rFont val="Roboto Condensed"/>
      </rPr>
      <t>sudo touch efx.txt</t>
    </r>
    <r>
      <rPr>
        <sz val="11"/>
        <color rgb="FF006096"/>
        <rFont val="Roboto Condensed"/>
      </rPr>
      <t xml:space="preserve">
</t>
    </r>
    <r>
      <rPr>
        <sz val="11"/>
        <color rgb="FF000000"/>
        <rFont val="Calibri"/>
      </rPr>
      <t xml:space="preserve">
</t>
    </r>
    <r>
      <rPr>
        <sz val="11"/>
        <color rgb="FF000000"/>
        <rFont val="Calibri"/>
      </rPr>
      <t>- Now run the command:</t>
    </r>
    <r>
      <rPr>
        <sz val="11"/>
        <color rgb="FF000000"/>
        <rFont val="Calibri"/>
      </rPr>
      <t xml:space="preserve">
</t>
    </r>
    <r>
      <rPr>
        <sz val="11"/>
        <color rgb="FF006096"/>
        <rFont val="Roboto Condensed"/>
      </rPr>
      <t>sudo lsm hsm_archive efx.txt</t>
    </r>
    <r>
      <rPr>
        <sz val="11"/>
        <color rgb="FF006096"/>
        <rFont val="Roboto Condensed"/>
      </rPr>
      <t xml:space="preserve">
</t>
    </r>
    <r>
      <rPr>
        <sz val="11"/>
        <color rgb="FF000000"/>
        <rFont val="Calibri"/>
      </rPr>
      <t xml:space="preserve">
</t>
    </r>
    <r>
      <rPr>
        <sz val="11"/>
        <color rgb="FF000000"/>
        <rFont val="Calibri"/>
      </rPr>
      <t>- Now check your S3 bucket that was created earlier.</t>
    </r>
  </si>
  <si>
    <t>4.9</t>
  </si>
  <si>
    <r>
      <rPr>
        <sz val="11"/>
        <rFont val="Calibri"/>
      </rPr>
      <t>Ensure cleaning up FSx Resources</t>
    </r>
  </si>
  <si>
    <r>
      <rPr>
        <sz val="11"/>
        <color rgb="FF000000"/>
        <rFont val="Calibri"/>
      </rPr>
      <t>Cleaning up FSx resources involves removing unused or unnecessary FSx file systems and associated components to optimize costs and maintain a secure cloud environment. This includes deleting redundant file systems, snapshots, and mount targets, while ensuring all data is backed up or migrated. Regular cleanup prevents resource sprawl, reduces expenses, and maintains the overall health and performance of your AWS infrastructure.</t>
    </r>
  </si>
  <si>
    <r>
      <rPr>
        <sz val="11"/>
        <color rgb="FF000000"/>
        <rFont val="Calibri"/>
      </rPr>
      <t>To clean the FSx resources -</t>
    </r>
    <r>
      <rPr>
        <sz val="11"/>
        <color rgb="FF000000"/>
        <rFont val="Calibri"/>
      </rPr>
      <t xml:space="preserve">
</t>
    </r>
    <r>
      <rPr>
        <sz val="11"/>
        <color rgb="FF000000"/>
        <rFont val="Calibri"/>
      </rPr>
      <t>- Terminate the EC2 instance.</t>
    </r>
    <r>
      <rPr>
        <sz val="11"/>
        <color rgb="FF000000"/>
        <rFont val="Calibri"/>
      </rPr>
      <t xml:space="preserve">
</t>
    </r>
    <r>
      <rPr>
        <sz val="11"/>
        <color rgb="FF000000"/>
        <rFont val="Calibri"/>
      </rPr>
      <t>- Delete Fsx cache - On the actions drop down, select delete cache.</t>
    </r>
    <r>
      <rPr>
        <sz val="11"/>
        <color rgb="FF000000"/>
        <rFont val="Calibri"/>
      </rPr>
      <t xml:space="preserve">
</t>
    </r>
    <r>
      <rPr>
        <sz val="11"/>
        <color rgb="FF000000"/>
        <rFont val="Calibri"/>
      </rPr>
      <t>- Verify that you want to delete the service.</t>
    </r>
    <r>
      <rPr>
        <sz val="11"/>
        <color rgb="FF000000"/>
        <rFont val="Calibri"/>
      </rPr>
      <t xml:space="preserve">
</t>
    </r>
    <r>
      <rPr>
        <sz val="11"/>
        <color rgb="FF000000"/>
        <rFont val="Calibri"/>
      </rPr>
      <t xml:space="preserve">- Select </t>
    </r>
    <r>
      <rPr>
        <b/>
        <sz val="11"/>
        <color rgb="FF000000"/>
        <rFont val="Calibri"/>
      </rPr>
      <t>Delete</t>
    </r>
    <r>
      <rPr>
        <sz val="11"/>
        <color rgb="FF000000"/>
        <rFont val="Calibri"/>
      </rPr>
      <t>. It will take some time to delete the cache.</t>
    </r>
    <r>
      <rPr>
        <sz val="11"/>
        <color rgb="FF000000"/>
        <rFont val="Calibri"/>
      </rPr>
      <t xml:space="preserve">
</t>
    </r>
    <r>
      <rPr>
        <sz val="11"/>
        <color rgb="FF000000"/>
        <rFont val="Calibri"/>
      </rPr>
      <t xml:space="preserve">- Delete the S3 BucketBefore you can delete the bucket you must first empty the bucket. Check the radio box and select </t>
    </r>
    <r>
      <rPr>
        <b/>
        <sz val="11"/>
        <color rgb="FF000000"/>
        <rFont val="Calibri"/>
      </rPr>
      <t>Empty</t>
    </r>
    <r>
      <rPr>
        <sz val="11"/>
        <color rgb="FF000000"/>
        <rFont val="Calibri"/>
      </rPr>
      <t xml:space="preserve">Select the bucket that you want to delete and select </t>
    </r>
    <r>
      <rPr>
        <b/>
        <sz val="11"/>
        <color rgb="FF000000"/>
        <rFont val="Calibri"/>
      </rPr>
      <t xml:space="preserve">Delete </t>
    </r>
    <r>
      <rPr>
        <sz val="11"/>
        <color rgb="FF000000"/>
        <rFont val="Calibri"/>
      </rPr>
      <t>n the S3 console.</t>
    </r>
  </si>
  <si>
    <t>Simple Storage Service (S3)</t>
  </si>
  <si>
    <t>5.1</t>
  </si>
  <si>
    <r>
      <rPr>
        <sz val="11"/>
        <rFont val="Calibri"/>
      </rPr>
      <t>Amazon Simple Storage Service</t>
    </r>
  </si>
  <si>
    <r>
      <rPr>
        <sz val="11"/>
        <color rgb="FF000000"/>
        <rFont val="Calibri"/>
      </rPr>
      <t>Amazon Simple Storage Service (Amazon S3) is an object storage service that provides industry-leading scalability, data availability, security, and performance. It allows customers of all sizes and industries to store and protect any amount of data for virtually any use case, including data lakes, cloud-native applications, and mobile apps. With cost-effective storage classes and intuitive management features, you can optimize costs, organize data, and configure precise access controls to meet your specific business, organizational, and compliance requirements.</t>
    </r>
  </si>
  <si>
    <r>
      <rPr>
        <sz val="11"/>
        <color rgb="FF000000"/>
        <rFont val="Calibri"/>
      </rPr>
      <t>How Amazon S3 works:</t>
    </r>
    <r>
      <rPr>
        <sz val="11"/>
        <color rgb="FF000000"/>
        <rFont val="Calibri"/>
      </rPr>
      <t xml:space="preserve">
</t>
    </r>
    <r>
      <rPr>
        <sz val="11"/>
        <color rgb="FF000000"/>
        <rFont val="Calibri"/>
      </rPr>
      <t>- To store your data in Amazon S3, you first create a bucket and specify a bucket name andAWS Region. Then, you upload your data to that bucket as objects in Amazon S3. Eachobject has a key (or key name), which is the unique identifier for the object within thebucket.</t>
    </r>
    <r>
      <rPr>
        <sz val="11"/>
        <color rgb="FF000000"/>
        <rFont val="Calibri"/>
      </rPr>
      <t xml:space="preserve">
</t>
    </r>
    <r>
      <rPr>
        <sz val="11"/>
        <color rgb="FF000000"/>
        <rFont val="Calibri"/>
      </rPr>
      <t>- S3 provides features that you can configure to support your specific use case. Forexample, you can use S3 Versioning to keep multiple versions of an object in the samebucket, which allows you to restore objects that are accidentally deleted or overwritten.Buckets and the objects in them are private and can be accessed only if you explicitlygrant access permissions. You can use bucket policies, AWS Identity and AccessManagement (IAM) policies, access control lists (ACLs), and S3 Access Points to manageaccess.</t>
    </r>
  </si>
  <si>
    <t>5.2</t>
  </si>
  <si>
    <r>
      <rPr>
        <sz val="11"/>
        <rFont val="Calibri"/>
      </rPr>
      <t>Ensure direct data addition to S3</t>
    </r>
  </si>
  <si>
    <r>
      <rPr>
        <sz val="11"/>
        <color rgb="FF000000"/>
        <rFont val="Calibri"/>
      </rPr>
      <t>Your bucket name must be unique and not already in use on AWS. Click on your bucket name, and in the right corner, you will find an option to upload data directly to your S3 bucket. You can choose the file option to upload individual files, images, or even entire folders.</t>
    </r>
  </si>
  <si>
    <r>
      <rPr>
        <sz val="11"/>
        <color rgb="FF000000"/>
        <rFont val="Calibri"/>
      </rPr>
      <t>Access Point in S3 Bucket:Access points are named network endpoints that are attached to buckets which simplifymanaging data access at scale in S3. To see if any of the access points attached to thisbucket grant public or cross-account access, go to IAM Access Analyzer for S3.</t>
    </r>
    <r>
      <rPr>
        <sz val="11"/>
        <color rgb="FF000000"/>
        <rFont val="Calibri"/>
      </rPr>
      <t xml:space="preserve">
</t>
    </r>
    <r>
      <rPr>
        <sz val="11"/>
        <color rgb="FF000000"/>
        <rFont val="Calibri"/>
      </rPr>
      <t>- Enter a name for the access point. The name must be unique within the AWSaccount and Region.</t>
    </r>
    <r>
      <rPr>
        <sz val="11"/>
        <color rgb="FF000000"/>
        <rFont val="Calibri"/>
      </rPr>
      <t xml:space="preserve">
</t>
    </r>
    <r>
      <rPr>
        <sz val="11"/>
        <color rgb="FF000000"/>
        <rFont val="Calibri"/>
      </rPr>
      <t>- Choose the VPC (Virtual Private Cloud) and subnet where you want the access point to beaccessible. This determines the network traffic routing for the access point.</t>
    </r>
    <r>
      <rPr>
        <sz val="11"/>
        <color rgb="FF000000"/>
        <rFont val="Calibri"/>
      </rPr>
      <t xml:space="preserve">
</t>
    </r>
    <r>
      <rPr>
        <sz val="11"/>
        <color rgb="FF000000"/>
        <rFont val="Calibri"/>
      </rPr>
      <t>- Optionally, you can configure additional settings such as permissions, bucket policy, andendpoint policy for the access point.</t>
    </r>
    <r>
      <rPr>
        <sz val="11"/>
        <color rgb="FF000000"/>
        <rFont val="Calibri"/>
      </rPr>
      <t xml:space="preserve">
</t>
    </r>
    <r>
      <rPr>
        <sz val="11"/>
        <color rgb="FF000000"/>
        <rFont val="Calibri"/>
      </rPr>
      <t>- Review the settings, and click on "Create access point" to create the access point</t>
    </r>
  </si>
  <si>
    <t>5.3</t>
  </si>
  <si>
    <r>
      <rPr>
        <sz val="11"/>
        <rFont val="Calibri"/>
      </rPr>
      <t>Ensure Storage Classes are Configured</t>
    </r>
  </si>
  <si>
    <r>
      <rPr>
        <sz val="11"/>
        <color rgb="FF000000"/>
        <rFont val="Calibri"/>
      </rPr>
      <t>Amazon S3 offers various storage classes to optimize cost and performance based on data access patterns and retention needs. Standard Storage is for frequently accessed data, while Standard-IA and One Zone-IA are for infrequent access, with the latter offering cost savings by storing in a single Availability Zone. Intelligent-Tiering automatically moves data between access tiers based on usage, and Glacier and Glacier Deep Archive provide low-cost options for long-term archival storage with varying retrieval times. Each class balances availability, durability, performance, and cost, enabling a tailored storage strategy to meet specific requirements.</t>
    </r>
  </si>
  <si>
    <t>Elastic Disaster Recovery (EDR)</t>
  </si>
  <si>
    <t>6.1</t>
  </si>
  <si>
    <r>
      <rPr>
        <sz val="11"/>
        <rFont val="Calibri"/>
      </rPr>
      <t>Ensure Elastic Disaster Recovery is Configured</t>
    </r>
  </si>
  <si>
    <r>
      <rPr>
        <sz val="11"/>
        <color rgb="FF000000"/>
        <rFont val="Calibri"/>
      </rPr>
      <t xml:space="preserve">-  </t>
    </r>
    <r>
      <rPr>
        <b/>
        <sz val="11"/>
        <color rgb="FF000000"/>
        <rFont val="Calibri"/>
      </rPr>
      <t>Update Disaster Recovery Plans</t>
    </r>
    <r>
      <rPr>
        <sz val="11"/>
        <color rgb="FF000000"/>
        <rFont val="Calibri"/>
      </rPr>
      <t>:</t>
    </r>
    <r>
      <rPr>
        <sz val="11"/>
        <color rgb="FF000000"/>
        <rFont val="Calibri"/>
      </rPr>
      <t xml:space="preserve">
</t>
    </r>
    <r>
      <rPr>
        <sz val="11"/>
        <color rgb="FF000000"/>
        <rFont val="Calibri"/>
      </rPr>
      <t xml:space="preserve">- </t>
    </r>
    <r>
      <rPr>
        <b/>
        <sz val="11"/>
        <color rgb="FF000000"/>
        <rFont val="Calibri"/>
      </rPr>
      <t>Action</t>
    </r>
    <r>
      <rPr>
        <sz val="11"/>
        <color rgb="FF000000"/>
        <rFont val="Calibri"/>
      </rPr>
      <t>: Log in to the AWS Management Console.</t>
    </r>
    <r>
      <rPr>
        <sz val="11"/>
        <color rgb="FF000000"/>
        <rFont val="Calibri"/>
      </rPr>
      <t xml:space="preserve">
</t>
    </r>
    <r>
      <rPr>
        <sz val="11"/>
        <color rgb="FF000000"/>
        <rFont val="Calibri"/>
      </rPr>
      <t xml:space="preserve">- </t>
    </r>
    <r>
      <rPr>
        <b/>
        <sz val="11"/>
        <color rgb="FF000000"/>
        <rFont val="Calibri"/>
      </rPr>
      <t>Procedure</t>
    </r>
    <r>
      <rPr>
        <sz val="11"/>
        <color rgb="FF000000"/>
        <rFont val="Calibri"/>
      </rPr>
      <t>:</t>
    </r>
    <r>
      <rPr>
        <sz val="11"/>
        <color rgb="FF000000"/>
        <rFont val="Calibri"/>
      </rPr>
      <t xml:space="preserve">
</t>
    </r>
    <r>
      <rPr>
        <sz val="11"/>
        <color rgb="FF000000"/>
        <rFont val="Calibri"/>
      </rPr>
      <t>- Navigate to the AWS Elastic Disaster Recovery service.</t>
    </r>
    <r>
      <rPr>
        <sz val="11"/>
        <color rgb="FF000000"/>
        <rFont val="Calibri"/>
      </rPr>
      <t xml:space="preserve">
</t>
    </r>
    <r>
      <rPr>
        <sz val="11"/>
        <color rgb="FF000000"/>
        <rFont val="Calibri"/>
      </rPr>
      <t>- Locate and review the current disaster recovery plans.</t>
    </r>
    <r>
      <rPr>
        <sz val="11"/>
        <color rgb="FF000000"/>
        <rFont val="Calibri"/>
      </rPr>
      <t xml:space="preserve">
</t>
    </r>
    <r>
      <rPr>
        <sz val="11"/>
        <color rgb="FF000000"/>
        <rFont val="Calibri"/>
      </rPr>
      <t>- Update the plans to ensure they are comprehensive and cover all critical workloads.</t>
    </r>
    <r>
      <rPr>
        <sz val="11"/>
        <color rgb="FF000000"/>
        <rFont val="Calibri"/>
      </rPr>
      <t xml:space="preserve">
</t>
    </r>
    <r>
      <rPr>
        <sz val="11"/>
        <color rgb="FF000000"/>
        <rFont val="Calibri"/>
      </rPr>
      <t>- Ensure that the plans specify clear recovery time objectives (RTO) and recovery point objectives (RPO).</t>
    </r>
    <r>
      <rPr>
        <sz val="11"/>
        <color rgb="FF000000"/>
        <rFont val="Calibri"/>
      </rPr>
      <t xml:space="preserve">
</t>
    </r>
    <r>
      <rPr>
        <sz val="11"/>
        <color rgb="FF000000"/>
        <rFont val="Calibri"/>
      </rPr>
      <t>- Save and document the updated plans.</t>
    </r>
    <r>
      <rPr>
        <sz val="11"/>
        <color rgb="FF000000"/>
        <rFont val="Calibri"/>
      </rPr>
      <t xml:space="preserve">
</t>
    </r>
    <r>
      <rPr>
        <sz val="11"/>
        <color rgb="FF000000"/>
        <rFont val="Calibri"/>
      </rPr>
      <t xml:space="preserve">-  </t>
    </r>
    <r>
      <rPr>
        <b/>
        <sz val="11"/>
        <color rgb="FF000000"/>
        <rFont val="Calibri"/>
      </rPr>
      <t>Correct Backup Configurations</t>
    </r>
    <r>
      <rPr>
        <sz val="11"/>
        <color rgb="FF000000"/>
        <rFont val="Calibri"/>
      </rPr>
      <t>:</t>
    </r>
    <r>
      <rPr>
        <sz val="11"/>
        <color rgb="FF000000"/>
        <rFont val="Calibri"/>
      </rPr>
      <t xml:space="preserve">
</t>
    </r>
    <r>
      <rPr>
        <sz val="11"/>
        <color rgb="FF000000"/>
        <rFont val="Calibri"/>
      </rPr>
      <t xml:space="preserve">- </t>
    </r>
    <r>
      <rPr>
        <b/>
        <sz val="11"/>
        <color rgb="FF000000"/>
        <rFont val="Calibri"/>
      </rPr>
      <t>Action</t>
    </r>
    <r>
      <rPr>
        <sz val="11"/>
        <color rgb="FF000000"/>
        <rFont val="Calibri"/>
      </rPr>
      <t>: Verify and adjust backup settings.</t>
    </r>
    <r>
      <rPr>
        <sz val="11"/>
        <color rgb="FF000000"/>
        <rFont val="Calibri"/>
      </rPr>
      <t xml:space="preserve">
</t>
    </r>
    <r>
      <rPr>
        <sz val="11"/>
        <color rgb="FF000000"/>
        <rFont val="Calibri"/>
      </rPr>
      <t xml:space="preserve">- </t>
    </r>
    <r>
      <rPr>
        <b/>
        <sz val="11"/>
        <color rgb="FF000000"/>
        <rFont val="Calibri"/>
      </rPr>
      <t>Procedure</t>
    </r>
    <r>
      <rPr>
        <sz val="11"/>
        <color rgb="FF000000"/>
        <rFont val="Calibri"/>
      </rPr>
      <t>:</t>
    </r>
    <r>
      <rPr>
        <sz val="11"/>
        <color rgb="FF000000"/>
        <rFont val="Calibri"/>
      </rPr>
      <t xml:space="preserve">
</t>
    </r>
    <r>
      <rPr>
        <sz val="11"/>
        <color rgb="FF000000"/>
        <rFont val="Calibri"/>
      </rPr>
      <t>- In the AWS Elastic Disaster Recovery dashboard, review the list of protected servers and workloads.</t>
    </r>
    <r>
      <rPr>
        <sz val="11"/>
        <color rgb="FF000000"/>
        <rFont val="Calibri"/>
      </rPr>
      <t xml:space="preserve">
</t>
    </r>
    <r>
      <rPr>
        <sz val="11"/>
        <color rgb="FF000000"/>
        <rFont val="Calibri"/>
      </rPr>
      <t>- Enable backups for any critical servers and workloads that are not currently being backed up.</t>
    </r>
    <r>
      <rPr>
        <sz val="11"/>
        <color rgb="FF000000"/>
        <rFont val="Calibri"/>
      </rPr>
      <t xml:space="preserve">
</t>
    </r>
    <r>
      <rPr>
        <sz val="11"/>
        <color rgb="FF000000"/>
        <rFont val="Calibri"/>
      </rPr>
      <t>- Adjust the backup schedule and frequency to meet organizational requirements.</t>
    </r>
    <r>
      <rPr>
        <sz val="11"/>
        <color rgb="FF000000"/>
        <rFont val="Calibri"/>
      </rPr>
      <t xml:space="preserve">
</t>
    </r>
    <r>
      <rPr>
        <sz val="11"/>
        <color rgb="FF000000"/>
        <rFont val="Calibri"/>
      </rPr>
      <t>- Ensure backups are stored in the correct AWS regions as specified in the disaster recovery plan.</t>
    </r>
    <r>
      <rPr>
        <sz val="11"/>
        <color rgb="FF000000"/>
        <rFont val="Calibri"/>
      </rPr>
      <t xml:space="preserve">
</t>
    </r>
    <r>
      <rPr>
        <sz val="11"/>
        <color rgb="FF000000"/>
        <rFont val="Calibri"/>
      </rPr>
      <t xml:space="preserve">-  </t>
    </r>
    <r>
      <rPr>
        <b/>
        <sz val="11"/>
        <color rgb="FF000000"/>
        <rFont val="Calibri"/>
      </rPr>
      <t>Conduct Recovery Procedure Drills</t>
    </r>
    <r>
      <rPr>
        <sz val="11"/>
        <color rgb="FF000000"/>
        <rFont val="Calibri"/>
      </rPr>
      <t>:</t>
    </r>
    <r>
      <rPr>
        <sz val="11"/>
        <color rgb="FF000000"/>
        <rFont val="Calibri"/>
      </rPr>
      <t xml:space="preserve">
</t>
    </r>
    <r>
      <rPr>
        <sz val="11"/>
        <color rgb="FF000000"/>
        <rFont val="Calibri"/>
      </rPr>
      <t xml:space="preserve">- </t>
    </r>
    <r>
      <rPr>
        <b/>
        <sz val="11"/>
        <color rgb="FF000000"/>
        <rFont val="Calibri"/>
      </rPr>
      <t>Action</t>
    </r>
    <r>
      <rPr>
        <sz val="11"/>
        <color rgb="FF000000"/>
        <rFont val="Calibri"/>
      </rPr>
      <t>: Test and refine recovery procedures.</t>
    </r>
    <r>
      <rPr>
        <sz val="11"/>
        <color rgb="FF000000"/>
        <rFont val="Calibri"/>
      </rPr>
      <t xml:space="preserve">
</t>
    </r>
    <r>
      <rPr>
        <sz val="11"/>
        <color rgb="FF000000"/>
        <rFont val="Calibri"/>
      </rPr>
      <t xml:space="preserve">- </t>
    </r>
    <r>
      <rPr>
        <b/>
        <sz val="11"/>
        <color rgb="FF000000"/>
        <rFont val="Calibri"/>
      </rPr>
      <t>Procedure</t>
    </r>
    <r>
      <rPr>
        <sz val="11"/>
        <color rgb="FF000000"/>
        <rFont val="Calibri"/>
      </rPr>
      <t>:</t>
    </r>
    <r>
      <rPr>
        <sz val="11"/>
        <color rgb="FF000000"/>
        <rFont val="Calibri"/>
      </rPr>
      <t xml:space="preserve">
</t>
    </r>
    <r>
      <rPr>
        <sz val="11"/>
        <color rgb="FF000000"/>
        <rFont val="Calibri"/>
      </rPr>
      <t>- Identify a non-production environment to conduct recovery drills.</t>
    </r>
    <r>
      <rPr>
        <sz val="11"/>
        <color rgb="FF000000"/>
        <rFont val="Calibri"/>
      </rPr>
      <t xml:space="preserve">
</t>
    </r>
    <r>
      <rPr>
        <sz val="11"/>
        <color rgb="FF000000"/>
        <rFont val="Calibri"/>
      </rPr>
      <t>- Simulate a disaster scenario to test the recovery procedures.</t>
    </r>
    <r>
      <rPr>
        <sz val="11"/>
        <color rgb="FF000000"/>
        <rFont val="Calibri"/>
      </rPr>
      <t xml:space="preserve">
</t>
    </r>
    <r>
      <rPr>
        <sz val="11"/>
        <color rgb="FF000000"/>
        <rFont val="Calibri"/>
      </rPr>
      <t>- Execute the recovery process for each critical workload.</t>
    </r>
    <r>
      <rPr>
        <sz val="11"/>
        <color rgb="FF000000"/>
        <rFont val="Calibri"/>
      </rPr>
      <t xml:space="preserve">
</t>
    </r>
    <r>
      <rPr>
        <sz val="11"/>
        <color rgb="FF000000"/>
        <rFont val="Calibri"/>
      </rPr>
      <t>- Measure and document the time taken to recover each workload.</t>
    </r>
    <r>
      <rPr>
        <sz val="11"/>
        <color rgb="FF000000"/>
        <rFont val="Calibri"/>
      </rPr>
      <t xml:space="preserve">
</t>
    </r>
    <r>
      <rPr>
        <sz val="11"/>
        <color rgb="FF000000"/>
        <rFont val="Calibri"/>
      </rPr>
      <t>- Compare the measured recovery times against the RTO and RPO.</t>
    </r>
    <r>
      <rPr>
        <sz val="11"/>
        <color rgb="FF000000"/>
        <rFont val="Calibri"/>
      </rPr>
      <t xml:space="preserve">
</t>
    </r>
    <r>
      <rPr>
        <sz val="11"/>
        <color rgb="FF000000"/>
        <rFont val="Calibri"/>
      </rPr>
      <t>- Identify and address any issues or delays encountered during the recovery process.</t>
    </r>
    <r>
      <rPr>
        <sz val="11"/>
        <color rgb="FF000000"/>
        <rFont val="Calibri"/>
      </rPr>
      <t xml:space="preserve">
</t>
    </r>
    <r>
      <rPr>
        <sz val="11"/>
        <color rgb="FF000000"/>
        <rFont val="Calibri"/>
      </rPr>
      <t>- Update the recovery procedures based on the findings from the drill.</t>
    </r>
    <r>
      <rPr>
        <sz val="11"/>
        <color rgb="FF000000"/>
        <rFont val="Calibri"/>
      </rPr>
      <t xml:space="preserve">
</t>
    </r>
    <r>
      <rPr>
        <sz val="11"/>
        <color rgb="FF000000"/>
        <rFont val="Calibri"/>
      </rPr>
      <t xml:space="preserve">-  </t>
    </r>
    <r>
      <rPr>
        <b/>
        <sz val="11"/>
        <color rgb="FF000000"/>
        <rFont val="Calibri"/>
      </rPr>
      <t>Ensure Backup Integrity</t>
    </r>
    <r>
      <rPr>
        <sz val="11"/>
        <color rgb="FF000000"/>
        <rFont val="Calibri"/>
      </rPr>
      <t>:</t>
    </r>
    <r>
      <rPr>
        <sz val="11"/>
        <color rgb="FF000000"/>
        <rFont val="Calibri"/>
      </rPr>
      <t xml:space="preserve">
</t>
    </r>
    <r>
      <rPr>
        <sz val="11"/>
        <color rgb="FF000000"/>
        <rFont val="Calibri"/>
      </rPr>
      <t xml:space="preserve">- </t>
    </r>
    <r>
      <rPr>
        <b/>
        <sz val="11"/>
        <color rgb="FF000000"/>
        <rFont val="Calibri"/>
      </rPr>
      <t>Action</t>
    </r>
    <r>
      <rPr>
        <sz val="11"/>
        <color rgb="FF000000"/>
        <rFont val="Calibri"/>
      </rPr>
      <t>: Monitor and verify the integrity of backups.</t>
    </r>
    <r>
      <rPr>
        <sz val="11"/>
        <color rgb="FF000000"/>
        <rFont val="Calibri"/>
      </rPr>
      <t xml:space="preserve">
</t>
    </r>
    <r>
      <rPr>
        <sz val="11"/>
        <color rgb="FF000000"/>
        <rFont val="Calibri"/>
      </rPr>
      <t xml:space="preserve">- </t>
    </r>
    <r>
      <rPr>
        <b/>
        <sz val="11"/>
        <color rgb="FF000000"/>
        <rFont val="Calibri"/>
      </rPr>
      <t>Procedure</t>
    </r>
    <r>
      <rPr>
        <sz val="11"/>
        <color rgb="FF000000"/>
        <rFont val="Calibri"/>
      </rPr>
      <t>:</t>
    </r>
    <r>
      <rPr>
        <sz val="11"/>
        <color rgb="FF000000"/>
        <rFont val="Calibri"/>
      </rPr>
      <t xml:space="preserve">
</t>
    </r>
    <r>
      <rPr>
        <sz val="11"/>
        <color rgb="FF000000"/>
        <rFont val="Calibri"/>
      </rPr>
      <t>- Open the AWS CloudWatch console.</t>
    </r>
    <r>
      <rPr>
        <sz val="11"/>
        <color rgb="FF000000"/>
        <rFont val="Calibri"/>
      </rPr>
      <t xml:space="preserve">
</t>
    </r>
    <r>
      <rPr>
        <sz val="11"/>
        <color rgb="FF000000"/>
        <rFont val="Calibri"/>
      </rPr>
      <t>- Set up CloudWatch Alarms to monitor the status of backups.</t>
    </r>
    <r>
      <rPr>
        <sz val="11"/>
        <color rgb="FF000000"/>
        <rFont val="Calibri"/>
      </rPr>
      <t xml:space="preserve">
</t>
    </r>
    <r>
      <rPr>
        <sz val="11"/>
        <color rgb="FF000000"/>
        <rFont val="Calibri"/>
      </rPr>
      <t>- Configure alerts for any failed or incomplete backups.</t>
    </r>
    <r>
      <rPr>
        <sz val="11"/>
        <color rgb="FF000000"/>
        <rFont val="Calibri"/>
      </rPr>
      <t xml:space="preserve">
</t>
    </r>
    <r>
      <rPr>
        <sz val="11"/>
        <color rgb="FF000000"/>
        <rFont val="Calibri"/>
      </rPr>
      <t>- Regularly review CloudWatch logs to verify that backups are successfully completed and stored.</t>
    </r>
    <r>
      <rPr>
        <sz val="11"/>
        <color rgb="FF000000"/>
        <rFont val="Calibri"/>
      </rPr>
      <t xml:space="preserve">
</t>
    </r>
    <r>
      <rPr>
        <sz val="11"/>
        <color rgb="FF000000"/>
        <rFont val="Calibri"/>
      </rPr>
      <t>- Resolve any issues identified in the logs, such as incomplete or failed backups.</t>
    </r>
    <r>
      <rPr>
        <sz val="11"/>
        <color rgb="FF000000"/>
        <rFont val="Calibri"/>
      </rPr>
      <t xml:space="preserve">
</t>
    </r>
    <r>
      <rPr>
        <sz val="11"/>
        <color rgb="FF000000"/>
        <rFont val="Calibri"/>
      </rPr>
      <t xml:space="preserve">-  </t>
    </r>
    <r>
      <rPr>
        <b/>
        <sz val="11"/>
        <color rgb="FF000000"/>
        <rFont val="Calibri"/>
      </rPr>
      <t>Enhance Backup Storage and Security</t>
    </r>
    <r>
      <rPr>
        <sz val="11"/>
        <color rgb="FF000000"/>
        <rFont val="Calibri"/>
      </rPr>
      <t>:</t>
    </r>
    <r>
      <rPr>
        <sz val="11"/>
        <color rgb="FF000000"/>
        <rFont val="Calibri"/>
      </rPr>
      <t xml:space="preserve">
</t>
    </r>
    <r>
      <rPr>
        <sz val="11"/>
        <color rgb="FF000000"/>
        <rFont val="Calibri"/>
      </rPr>
      <t xml:space="preserve">- </t>
    </r>
    <r>
      <rPr>
        <b/>
        <sz val="11"/>
        <color rgb="FF000000"/>
        <rFont val="Calibri"/>
      </rPr>
      <t>Action</t>
    </r>
    <r>
      <rPr>
        <sz val="11"/>
        <color rgb="FF000000"/>
        <rFont val="Calibri"/>
      </rPr>
      <t>: Improve the storage and security of backup data.</t>
    </r>
    <r>
      <rPr>
        <sz val="11"/>
        <color rgb="FF000000"/>
        <rFont val="Calibri"/>
      </rPr>
      <t xml:space="preserve">
</t>
    </r>
    <r>
      <rPr>
        <sz val="11"/>
        <color rgb="FF000000"/>
        <rFont val="Calibri"/>
      </rPr>
      <t xml:space="preserve">- </t>
    </r>
    <r>
      <rPr>
        <b/>
        <sz val="11"/>
        <color rgb="FF000000"/>
        <rFont val="Calibri"/>
      </rPr>
      <t>Procedure</t>
    </r>
    <r>
      <rPr>
        <sz val="11"/>
        <color rgb="FF000000"/>
        <rFont val="Calibri"/>
      </rPr>
      <t>:</t>
    </r>
    <r>
      <rPr>
        <sz val="11"/>
        <color rgb="FF000000"/>
        <rFont val="Calibri"/>
      </rPr>
      <t xml:space="preserve">
</t>
    </r>
    <r>
      <rPr>
        <sz val="11"/>
        <color rgb="FF000000"/>
        <rFont val="Calibri"/>
      </rPr>
      <t>- Access the AWS S3 or Glacier console, depending on where backups are stored.</t>
    </r>
    <r>
      <rPr>
        <sz val="11"/>
        <color rgb="FF000000"/>
        <rFont val="Calibri"/>
      </rPr>
      <t xml:space="preserve">
</t>
    </r>
    <r>
      <rPr>
        <sz val="11"/>
        <color rgb="FF000000"/>
        <rFont val="Calibri"/>
      </rPr>
      <t>- Ensure all backup data is encrypted in transit and at rest.</t>
    </r>
    <r>
      <rPr>
        <sz val="11"/>
        <color rgb="FF000000"/>
        <rFont val="Calibri"/>
      </rPr>
      <t xml:space="preserve">
</t>
    </r>
    <r>
      <rPr>
        <sz val="11"/>
        <color rgb="FF000000"/>
        <rFont val="Calibri"/>
      </rPr>
      <t>- Adjust storage settings to confirm that data is being stored in secure, durable storage solutions.</t>
    </r>
    <r>
      <rPr>
        <sz val="11"/>
        <color rgb="FF000000"/>
        <rFont val="Calibri"/>
      </rPr>
      <t xml:space="preserve">
</t>
    </r>
    <r>
      <rPr>
        <sz val="11"/>
        <color rgb="FF000000"/>
        <rFont val="Calibri"/>
      </rPr>
      <t>- Review and update access control policies to ensure only authorized personnel can access backup data.</t>
    </r>
    <r>
      <rPr>
        <sz val="11"/>
        <color rgb="FF000000"/>
        <rFont val="Calibri"/>
      </rPr>
      <t xml:space="preserve">
</t>
    </r>
    <r>
      <rPr>
        <sz val="11"/>
        <color rgb="FF000000"/>
        <rFont val="Calibri"/>
      </rPr>
      <t>- Implement any additional security measures necessary to protect the backup data.</t>
    </r>
    <r>
      <rPr>
        <sz val="11"/>
        <color rgb="FF000000"/>
        <rFont val="Calibri"/>
      </rPr>
      <t xml:space="preserve">
</t>
    </r>
    <r>
      <rPr>
        <sz val="11"/>
        <color rgb="FF000000"/>
        <rFont val="Calibri"/>
      </rPr>
      <t xml:space="preserve">-  </t>
    </r>
    <r>
      <rPr>
        <b/>
        <sz val="11"/>
        <color rgb="FF000000"/>
        <rFont val="Calibri"/>
      </rPr>
      <t>Ensure Compliance with Policies and Regulations</t>
    </r>
    <r>
      <rPr>
        <sz val="11"/>
        <color rgb="FF000000"/>
        <rFont val="Calibri"/>
      </rPr>
      <t>:</t>
    </r>
    <r>
      <rPr>
        <sz val="11"/>
        <color rgb="FF000000"/>
        <rFont val="Calibri"/>
      </rPr>
      <t xml:space="preserve">
</t>
    </r>
    <r>
      <rPr>
        <sz val="11"/>
        <color rgb="FF000000"/>
        <rFont val="Calibri"/>
      </rPr>
      <t xml:space="preserve">- </t>
    </r>
    <r>
      <rPr>
        <b/>
        <sz val="11"/>
        <color rgb="FF000000"/>
        <rFont val="Calibri"/>
      </rPr>
      <t>Action</t>
    </r>
    <r>
      <rPr>
        <sz val="11"/>
        <color rgb="FF000000"/>
        <rFont val="Calibri"/>
      </rPr>
      <t>: Align disaster recovery practices with compliance requirements.</t>
    </r>
    <r>
      <rPr>
        <sz val="11"/>
        <color rgb="FF000000"/>
        <rFont val="Calibri"/>
      </rPr>
      <t xml:space="preserve">
</t>
    </r>
    <r>
      <rPr>
        <sz val="11"/>
        <color rgb="FF000000"/>
        <rFont val="Calibri"/>
      </rPr>
      <t xml:space="preserve">- </t>
    </r>
    <r>
      <rPr>
        <b/>
        <sz val="11"/>
        <color rgb="FF000000"/>
        <rFont val="Calibri"/>
      </rPr>
      <t>Procedure</t>
    </r>
    <r>
      <rPr>
        <sz val="11"/>
        <color rgb="FF000000"/>
        <rFont val="Calibri"/>
      </rPr>
      <t>:</t>
    </r>
    <r>
      <rPr>
        <sz val="11"/>
        <color rgb="FF000000"/>
        <rFont val="Calibri"/>
      </rPr>
      <t xml:space="preserve">
</t>
    </r>
    <r>
      <rPr>
        <sz val="11"/>
        <color rgb="FF000000"/>
        <rFont val="Calibri"/>
      </rPr>
      <t>- Review organizational and regulatory compliance requirements relevant to disaster recovery.</t>
    </r>
    <r>
      <rPr>
        <sz val="11"/>
        <color rgb="FF000000"/>
        <rFont val="Calibri"/>
      </rPr>
      <t xml:space="preserve">
</t>
    </r>
    <r>
      <rPr>
        <sz val="11"/>
        <color rgb="FF000000"/>
        <rFont val="Calibri"/>
      </rPr>
      <t>- Adjust disaster recovery practices and configurations to ensure compliance with these requirements.</t>
    </r>
    <r>
      <rPr>
        <sz val="11"/>
        <color rgb="FF000000"/>
        <rFont val="Calibri"/>
      </rPr>
      <t xml:space="preserve">
</t>
    </r>
    <r>
      <rPr>
        <sz val="11"/>
        <color rgb="FF000000"/>
        <rFont val="Calibri"/>
      </rPr>
      <t>- Document the compliance efforts, including specific steps taken to meet industry standards and regulations.</t>
    </r>
    <r>
      <rPr>
        <sz val="11"/>
        <color rgb="FF000000"/>
        <rFont val="Calibri"/>
      </rPr>
      <t xml:space="preserve">
</t>
    </r>
    <r>
      <rPr>
        <sz val="11"/>
        <color rgb="FF000000"/>
        <rFont val="Calibri"/>
      </rPr>
      <t>- Prepare and maintain reports or evidence of compliance for any upcoming audits or assessments.</t>
    </r>
  </si>
  <si>
    <r>
      <rPr>
        <sz val="11"/>
        <color rgb="FF000000"/>
        <rFont val="Calibri"/>
      </rPr>
      <t>AWS Elastic Disaster Recovery is a service that enables you to create and maintain backups of your workloads on AWS, particularly your servers. This service is crucial for ensuring high resilience for your AWS workloads. It operates by establishing and maintaining backups in selected AWS regions, guaranteeing that your data is safe, durable, and highly available in the event of issues in the primary availability zone or region where your AWS server is located.</t>
    </r>
  </si>
  <si>
    <r>
      <rPr>
        <sz val="11"/>
        <color rgb="FF000000"/>
        <rFont val="Calibri"/>
      </rPr>
      <t xml:space="preserve">-  </t>
    </r>
    <r>
      <rPr>
        <b/>
        <sz val="11"/>
        <color rgb="FF000000"/>
        <rFont val="Calibri"/>
      </rPr>
      <t>Review Disaster Recovery Plans</t>
    </r>
    <r>
      <rPr>
        <sz val="11"/>
        <color rgb="FF000000"/>
        <rFont val="Calibri"/>
      </rPr>
      <t>:</t>
    </r>
    <r>
      <rPr>
        <sz val="11"/>
        <color rgb="FF000000"/>
        <rFont val="Calibri"/>
      </rPr>
      <t xml:space="preserve">
</t>
    </r>
    <r>
      <rPr>
        <sz val="11"/>
        <color rgb="FF000000"/>
        <rFont val="Calibri"/>
      </rPr>
      <t>- Log in to the AWS Management Console.</t>
    </r>
    <r>
      <rPr>
        <sz val="11"/>
        <color rgb="FF000000"/>
        <rFont val="Calibri"/>
      </rPr>
      <t xml:space="preserve">
</t>
    </r>
    <r>
      <rPr>
        <sz val="11"/>
        <color rgb="FF000000"/>
        <rFont val="Calibri"/>
      </rPr>
      <t>- Navigate to the AWS Elastic Disaster Recovery service.</t>
    </r>
    <r>
      <rPr>
        <sz val="11"/>
        <color rgb="FF000000"/>
        <rFont val="Calibri"/>
      </rPr>
      <t xml:space="preserve">
</t>
    </r>
    <r>
      <rPr>
        <sz val="11"/>
        <color rgb="FF000000"/>
        <rFont val="Calibri"/>
      </rPr>
      <t>- Locate and open the disaster recovery plans.</t>
    </r>
    <r>
      <rPr>
        <sz val="11"/>
        <color rgb="FF000000"/>
        <rFont val="Calibri"/>
      </rPr>
      <t xml:space="preserve">
</t>
    </r>
    <r>
      <rPr>
        <sz val="11"/>
        <color rgb="FF000000"/>
        <rFont val="Calibri"/>
      </rPr>
      <t>- Verify that the plans are current and comprehensive, covering all critical workloads.</t>
    </r>
    <r>
      <rPr>
        <sz val="11"/>
        <color rgb="FF000000"/>
        <rFont val="Calibri"/>
      </rPr>
      <t xml:space="preserve">
</t>
    </r>
    <r>
      <rPr>
        <sz val="11"/>
        <color rgb="FF000000"/>
        <rFont val="Calibri"/>
      </rPr>
      <t>- Ensure that the plans specify clear recovery time objectives (RTO) and recovery point objectives (RPO).</t>
    </r>
    <r>
      <rPr>
        <sz val="11"/>
        <color rgb="FF000000"/>
        <rFont val="Calibri"/>
      </rPr>
      <t xml:space="preserve">
</t>
    </r>
    <r>
      <rPr>
        <sz val="11"/>
        <color rgb="FF000000"/>
        <rFont val="Calibri"/>
      </rPr>
      <t xml:space="preserve">-  </t>
    </r>
    <r>
      <rPr>
        <b/>
        <sz val="11"/>
        <color rgb="FF000000"/>
        <rFont val="Calibri"/>
      </rPr>
      <t>Check Backup Configurations</t>
    </r>
    <r>
      <rPr>
        <sz val="11"/>
        <color rgb="FF000000"/>
        <rFont val="Calibri"/>
      </rPr>
      <t>:</t>
    </r>
    <r>
      <rPr>
        <sz val="11"/>
        <color rgb="FF000000"/>
        <rFont val="Calibri"/>
      </rPr>
      <t xml:space="preserve">
</t>
    </r>
    <r>
      <rPr>
        <sz val="11"/>
        <color rgb="FF000000"/>
        <rFont val="Calibri"/>
      </rPr>
      <t>- In the AWS Elastic Disaster Recovery dashboard, review the list of protected servers and workloads.</t>
    </r>
    <r>
      <rPr>
        <sz val="11"/>
        <color rgb="FF000000"/>
        <rFont val="Calibri"/>
      </rPr>
      <t xml:space="preserve">
</t>
    </r>
    <r>
      <rPr>
        <sz val="11"/>
        <color rgb="FF000000"/>
        <rFont val="Calibri"/>
      </rPr>
      <t>- Confirm that backups are enabled for all critical servers and workloads.</t>
    </r>
    <r>
      <rPr>
        <sz val="11"/>
        <color rgb="FF000000"/>
        <rFont val="Calibri"/>
      </rPr>
      <t xml:space="preserve">
</t>
    </r>
    <r>
      <rPr>
        <sz val="11"/>
        <color rgb="FF000000"/>
        <rFont val="Calibri"/>
      </rPr>
      <t>- Verify the backup schedule and frequency to ensure they meet organizational requirements.</t>
    </r>
    <r>
      <rPr>
        <sz val="11"/>
        <color rgb="FF000000"/>
        <rFont val="Calibri"/>
      </rPr>
      <t xml:space="preserve">
</t>
    </r>
    <r>
      <rPr>
        <sz val="11"/>
        <color rgb="FF000000"/>
        <rFont val="Calibri"/>
      </rPr>
      <t>- Check that backups are being stored in the correct AWS regions as specified in the disaster recovery plan.</t>
    </r>
    <r>
      <rPr>
        <sz val="11"/>
        <color rgb="FF000000"/>
        <rFont val="Calibri"/>
      </rPr>
      <t xml:space="preserve">
</t>
    </r>
    <r>
      <rPr>
        <sz val="11"/>
        <color rgb="FF000000"/>
        <rFont val="Calibri"/>
      </rPr>
      <t xml:space="preserve">-  </t>
    </r>
    <r>
      <rPr>
        <b/>
        <sz val="11"/>
        <color rgb="FF000000"/>
        <rFont val="Calibri"/>
      </rPr>
      <t>Test Recovery Procedures</t>
    </r>
    <r>
      <rPr>
        <sz val="11"/>
        <color rgb="FF000000"/>
        <rFont val="Calibri"/>
      </rPr>
      <t>:</t>
    </r>
    <r>
      <rPr>
        <sz val="11"/>
        <color rgb="FF000000"/>
        <rFont val="Calibri"/>
      </rPr>
      <t xml:space="preserve">
</t>
    </r>
    <r>
      <rPr>
        <sz val="11"/>
        <color rgb="FF000000"/>
        <rFont val="Calibri"/>
      </rPr>
      <t>- Identify a non-production environment to conduct recovery drills.</t>
    </r>
    <r>
      <rPr>
        <sz val="11"/>
        <color rgb="FF000000"/>
        <rFont val="Calibri"/>
      </rPr>
      <t xml:space="preserve">
</t>
    </r>
    <r>
      <rPr>
        <sz val="11"/>
        <color rgb="FF000000"/>
        <rFont val="Calibri"/>
      </rPr>
      <t>- Initiate a simulated disaster scenario to test the recovery procedures.</t>
    </r>
    <r>
      <rPr>
        <sz val="11"/>
        <color rgb="FF000000"/>
        <rFont val="Calibri"/>
      </rPr>
      <t xml:space="preserve">
</t>
    </r>
    <r>
      <rPr>
        <sz val="11"/>
        <color rgb="FF000000"/>
        <rFont val="Calibri"/>
      </rPr>
      <t>- Execute the recovery process for each critical workload.</t>
    </r>
    <r>
      <rPr>
        <sz val="11"/>
        <color rgb="FF000000"/>
        <rFont val="Calibri"/>
      </rPr>
      <t xml:space="preserve">
</t>
    </r>
    <r>
      <rPr>
        <sz val="11"/>
        <color rgb="FF000000"/>
        <rFont val="Calibri"/>
      </rPr>
      <t>- Measure and document the time taken to recover each workload.</t>
    </r>
    <r>
      <rPr>
        <sz val="11"/>
        <color rgb="FF000000"/>
        <rFont val="Calibri"/>
      </rPr>
      <t xml:space="preserve">
</t>
    </r>
    <r>
      <rPr>
        <sz val="11"/>
        <color rgb="FF000000"/>
        <rFont val="Calibri"/>
      </rPr>
      <t>- Compare the measured recovery times against the RTO and RPO.</t>
    </r>
    <r>
      <rPr>
        <sz val="11"/>
        <color rgb="FF000000"/>
        <rFont val="Calibri"/>
      </rPr>
      <t xml:space="preserve">
</t>
    </r>
    <r>
      <rPr>
        <sz val="11"/>
        <color rgb="FF000000"/>
        <rFont val="Calibri"/>
      </rPr>
      <t>- Identify and document any issues or delays encountered during the recovery process.</t>
    </r>
    <r>
      <rPr>
        <sz val="11"/>
        <color rgb="FF000000"/>
        <rFont val="Calibri"/>
      </rPr>
      <t xml:space="preserve">
</t>
    </r>
    <r>
      <rPr>
        <sz val="11"/>
        <color rgb="FF000000"/>
        <rFont val="Calibri"/>
      </rPr>
      <t xml:space="preserve">-  </t>
    </r>
    <r>
      <rPr>
        <b/>
        <sz val="11"/>
        <color rgb="FF000000"/>
        <rFont val="Calibri"/>
      </rPr>
      <t>Monitor Backup Integrity</t>
    </r>
    <r>
      <rPr>
        <sz val="11"/>
        <color rgb="FF000000"/>
        <rFont val="Calibri"/>
      </rPr>
      <t>:</t>
    </r>
    <r>
      <rPr>
        <sz val="11"/>
        <color rgb="FF000000"/>
        <rFont val="Calibri"/>
      </rPr>
      <t xml:space="preserve">
</t>
    </r>
    <r>
      <rPr>
        <sz val="11"/>
        <color rgb="FF000000"/>
        <rFont val="Calibri"/>
      </rPr>
      <t>- Open the AWS CloudWatch console.</t>
    </r>
    <r>
      <rPr>
        <sz val="11"/>
        <color rgb="FF000000"/>
        <rFont val="Calibri"/>
      </rPr>
      <t xml:space="preserve">
</t>
    </r>
    <r>
      <rPr>
        <sz val="11"/>
        <color rgb="FF000000"/>
        <rFont val="Calibri"/>
      </rPr>
      <t>- Set up CloudWatch Alarms to monitor the status of backups.</t>
    </r>
    <r>
      <rPr>
        <sz val="11"/>
        <color rgb="FF000000"/>
        <rFont val="Calibri"/>
      </rPr>
      <t xml:space="preserve">
</t>
    </r>
    <r>
      <rPr>
        <sz val="11"/>
        <color rgb="FF000000"/>
        <rFont val="Calibri"/>
      </rPr>
      <t>- Configure alerts for any failed or incomplete backups.</t>
    </r>
    <r>
      <rPr>
        <sz val="11"/>
        <color rgb="FF000000"/>
        <rFont val="Calibri"/>
      </rPr>
      <t xml:space="preserve">
</t>
    </r>
    <r>
      <rPr>
        <sz val="11"/>
        <color rgb="FF000000"/>
        <rFont val="Calibri"/>
      </rPr>
      <t>- Regularly review the CloudWatch logs to verify that backups are successfully completed and stored.</t>
    </r>
    <r>
      <rPr>
        <sz val="11"/>
        <color rgb="FF000000"/>
        <rFont val="Calibri"/>
      </rPr>
      <t xml:space="preserve">
</t>
    </r>
    <r>
      <rPr>
        <sz val="11"/>
        <color rgb="FF000000"/>
        <rFont val="Calibri"/>
      </rPr>
      <t xml:space="preserve">-  </t>
    </r>
    <r>
      <rPr>
        <b/>
        <sz val="11"/>
        <color rgb="FF000000"/>
        <rFont val="Calibri"/>
      </rPr>
      <t>Evaluate Backup Storage and Security</t>
    </r>
    <r>
      <rPr>
        <sz val="11"/>
        <color rgb="FF000000"/>
        <rFont val="Calibri"/>
      </rPr>
      <t>:</t>
    </r>
    <r>
      <rPr>
        <sz val="11"/>
        <color rgb="FF000000"/>
        <rFont val="Calibri"/>
      </rPr>
      <t xml:space="preserve">
</t>
    </r>
    <r>
      <rPr>
        <sz val="11"/>
        <color rgb="FF000000"/>
        <rFont val="Calibri"/>
      </rPr>
      <t>- Access the AWS S3 or Glacier console, depending on where backups are stored.</t>
    </r>
    <r>
      <rPr>
        <sz val="11"/>
        <color rgb="FF000000"/>
        <rFont val="Calibri"/>
      </rPr>
      <t xml:space="preserve">
</t>
    </r>
    <r>
      <rPr>
        <sz val="11"/>
        <color rgb="FF000000"/>
        <rFont val="Calibri"/>
      </rPr>
      <t>- Verify that all backup data is encrypted in transit and at rest.</t>
    </r>
    <r>
      <rPr>
        <sz val="11"/>
        <color rgb="FF000000"/>
        <rFont val="Calibri"/>
      </rPr>
      <t xml:space="preserve">
</t>
    </r>
    <r>
      <rPr>
        <sz val="11"/>
        <color rgb="FF000000"/>
        <rFont val="Calibri"/>
      </rPr>
      <t>- Check the storage settings to confirm that data is being stored in secure, durable storage solutions.</t>
    </r>
    <r>
      <rPr>
        <sz val="11"/>
        <color rgb="FF000000"/>
        <rFont val="Calibri"/>
      </rPr>
      <t xml:space="preserve">
</t>
    </r>
    <r>
      <rPr>
        <sz val="11"/>
        <color rgb="FF000000"/>
        <rFont val="Calibri"/>
      </rPr>
      <t>- Review the access control policies to ensure that only authorized personnel have access to backup data.</t>
    </r>
    <r>
      <rPr>
        <sz val="11"/>
        <color rgb="FF000000"/>
        <rFont val="Calibri"/>
      </rPr>
      <t xml:space="preserve">
</t>
    </r>
    <r>
      <rPr>
        <sz val="11"/>
        <color rgb="FF000000"/>
        <rFont val="Calibri"/>
      </rPr>
      <t xml:space="preserve">-  </t>
    </r>
    <r>
      <rPr>
        <b/>
        <sz val="11"/>
        <color rgb="FF000000"/>
        <rFont val="Calibri"/>
      </rPr>
      <t>Ensure Compliance with Policies and Regulations</t>
    </r>
    <r>
      <rPr>
        <sz val="11"/>
        <color rgb="FF000000"/>
        <rFont val="Calibri"/>
      </rPr>
      <t>:</t>
    </r>
    <r>
      <rPr>
        <sz val="11"/>
        <color rgb="FF000000"/>
        <rFont val="Calibri"/>
      </rPr>
      <t xml:space="preserve">
</t>
    </r>
    <r>
      <rPr>
        <sz val="11"/>
        <color rgb="FF000000"/>
        <rFont val="Calibri"/>
      </rPr>
      <t>- Review organizational and regulatory compliance requirements relevant to disaster recovery.</t>
    </r>
    <r>
      <rPr>
        <sz val="11"/>
        <color rgb="FF000000"/>
        <rFont val="Calibri"/>
      </rPr>
      <t xml:space="preserve">
</t>
    </r>
    <r>
      <rPr>
        <sz val="11"/>
        <color rgb="FF000000"/>
        <rFont val="Calibri"/>
      </rPr>
      <t>- Ensure that the disaster recovery practices and configurations comply with these requirements.</t>
    </r>
    <r>
      <rPr>
        <sz val="11"/>
        <color rgb="FF000000"/>
        <rFont val="Calibri"/>
      </rPr>
      <t xml:space="preserve">
</t>
    </r>
    <r>
      <rPr>
        <sz val="11"/>
        <color rgb="FF000000"/>
        <rFont val="Calibri"/>
      </rPr>
      <t>- Document the compliance efforts, including any specific steps taken to meet industry standards and regulations.</t>
    </r>
    <r>
      <rPr>
        <sz val="11"/>
        <color rgb="FF000000"/>
        <rFont val="Calibri"/>
      </rPr>
      <t xml:space="preserve">
</t>
    </r>
    <r>
      <rPr>
        <sz val="11"/>
        <color rgb="FF000000"/>
        <rFont val="Calibri"/>
      </rPr>
      <t>- Prepare reports or evidence of compliance for any upcoming audits or assessments.</t>
    </r>
  </si>
  <si>
    <t>6.2</t>
  </si>
  <si>
    <r>
      <rPr>
        <sz val="11"/>
        <rFont val="Calibri"/>
      </rPr>
      <t>Ensure AWS Disaster Recovery Configuration</t>
    </r>
  </si>
  <si>
    <r>
      <rPr>
        <sz val="11"/>
        <color rgb="FF000000"/>
        <rFont val="Calibri"/>
      </rPr>
      <t>It’s important to understand how the network on EDR works. This isn’t a simple service to configure, but it works with multiple work loads over the network. You can connect your on-premises or third-party cloud service to AWS EDR over the network. Below are the descriptions of the AWS network architecture:</t>
    </r>
    <r>
      <rPr>
        <sz val="11"/>
        <color rgb="FF000000"/>
        <rFont val="Calibri"/>
      </rPr>
      <t xml:space="preserve">
</t>
    </r>
    <r>
      <rPr>
        <sz val="11"/>
        <color rgb="FF000000"/>
        <rFont val="Calibri"/>
      </rPr>
      <t>- Your local network inside the data center or clouda.Connect an AWS Replication Agent to each of your resources.</t>
    </r>
    <r>
      <rPr>
        <sz val="11"/>
        <color rgb="FF000000"/>
        <rFont val="Calibri"/>
      </rPr>
      <t xml:space="preserve">
</t>
    </r>
    <r>
      <rPr>
        <sz val="11"/>
        <color rgb="FF000000"/>
        <rFont val="Calibri"/>
      </rPr>
      <t>- AWS Cloud Architecturea. Choose the AWS Region that you want to house your disaster recovery instances.b.Create AWS API Endpoints for EC2, Disaster Recovery, and S3.c.Upon creation of Disaster Recovery endpoints, two subnets will be created in your VPCi.Staging Area Subnets: Replication servers with EBS volumes attached to each disk on the replication servers.ii.Recovery Subnets: Recovery EC2 instances attached to EBS volumes/d.Connect local network over TCP port 443 to EDR and S3e.Connect local replication agent to AWS replication servers over TCP port 1500f.Connectivity out of staging area: Connect staging area on AWS to EDR over TCP port 443g.Allow connection to S3 over TCP 443h.Allow connectivity to EC2 over TCP 443 to connect to API Endpoint</t>
    </r>
  </si>
  <si>
    <t>6.3</t>
  </si>
  <si>
    <r>
      <rPr>
        <sz val="11"/>
        <rFont val="Calibri"/>
      </rPr>
      <t>Ensure functionality of Endpoint Detection and Response (EDR)</t>
    </r>
  </si>
  <si>
    <r>
      <rPr>
        <sz val="11"/>
        <color rgb="FF000000"/>
        <rFont val="Calibri"/>
      </rPr>
      <t>Establish and maintain an effective Endpoint Detection and Response (EDR) system to proactively monitor, detect, and respond to security threats on endpoints such as computers, mobile devices, and servers. This involves deploying EDR software that continuously collects data from endpoints, analyzes this data for signs of malicious activity, and provides real-time alerts and detailed incident reports. Regularly test and update the EDR system to ensure it can accurately identify and mitigate advanced threats, including zero-day exploits and sophisticated malware, ensuring comprehensive protection and swift response to potential security incidents.</t>
    </r>
  </si>
  <si>
    <r>
      <rPr>
        <sz val="11"/>
        <color rgb="FF000000"/>
        <rFont val="Calibri"/>
      </rPr>
      <t>- Preparing the Environment for EDR - Before getting started with EDR, you must prepare the environment that you want to back up.</t>
    </r>
    <r>
      <rPr>
        <sz val="11"/>
        <color rgb="FF000000"/>
        <rFont val="Calibri"/>
      </rPr>
      <t xml:space="preserve">
</t>
    </r>
    <r>
      <rPr>
        <sz val="11"/>
        <color rgb="FF000000"/>
        <rFont val="Calibri"/>
      </rPr>
      <t>- Preparing the Source Server - Allow direct access to Elastic Disaster Recovery and Amazon S3 AWS service API endpoints through HTTPS protocol (TCP port 443). Direct outbound TCP port 1500 from the source server to the staging area subnet, which contains the replication servers.</t>
    </r>
    <r>
      <rPr>
        <sz val="11"/>
        <color rgb="FF000000"/>
        <rFont val="Calibri"/>
      </rPr>
      <t xml:space="preserve">
</t>
    </r>
    <r>
      <rPr>
        <sz val="11"/>
        <color rgb="FF000000"/>
        <rFont val="Calibri"/>
      </rPr>
      <t>- Preparing the Staging Area Subnet - Allow Direct access to EDR, S3, and EC2 through HTTPS protocol (TCP port 443)Direct inbound TCP port 1500 for replication traffic</t>
    </r>
    <r>
      <rPr>
        <sz val="11"/>
        <color rgb="FF000000"/>
        <rFont val="Calibri"/>
      </rPr>
      <t xml:space="preserve">
</t>
    </r>
    <r>
      <rPr>
        <sz val="11"/>
        <color rgb="FF000000"/>
        <rFont val="Calibri"/>
      </rPr>
      <t>- Accessing the AWS Elastic Disaster Recovery Console -</t>
    </r>
    <r>
      <rPr>
        <sz val="11"/>
        <color rgb="FF000000"/>
        <rFont val="Calibri"/>
      </rPr>
      <t xml:space="preserve">
</t>
    </r>
    <r>
      <rPr>
        <sz val="11"/>
        <color rgb="FF000000"/>
        <rFont val="Calibri"/>
      </rPr>
      <t>- Search for “AWS Elastic Disaster Recovery” in the AWS Console.</t>
    </r>
    <r>
      <rPr>
        <sz val="11"/>
        <color rgb="FF000000"/>
        <rFont val="Calibri"/>
      </rPr>
      <t xml:space="preserve">
</t>
    </r>
    <r>
      <rPr>
        <sz val="11"/>
        <color rgb="FF000000"/>
        <rFont val="Calibri"/>
      </rPr>
      <t>- Select “Elastic Disaster Recovery”</t>
    </r>
    <r>
      <rPr>
        <sz val="11"/>
        <color rgb="FF000000"/>
        <rFont val="Calibri"/>
      </rPr>
      <t xml:space="preserve">
</t>
    </r>
    <r>
      <rPr>
        <sz val="11"/>
        <color rgb="FF000000"/>
        <rFont val="Calibri"/>
      </rPr>
      <t>- Configuring the Replication Settings Template - Select</t>
    </r>
    <r>
      <rPr>
        <b/>
        <sz val="11"/>
        <color rgb="FF000000"/>
        <rFont val="Calibri"/>
      </rPr>
      <t>Configure and Initialize</t>
    </r>
    <r>
      <rPr>
        <sz val="11"/>
        <color rgb="FF000000"/>
        <rFont val="Calibri"/>
      </rPr>
      <t>in in the AWS Elastic Disaster Recovery screen. You will be navigated to setup your replication settings template. This will create a staging area in a subnet of your choice and a replication server instance types. The default replication server instance type will be a t3 micro EC2 instance. This is good for normal workloads with small I/O operations.</t>
    </r>
    <r>
      <rPr>
        <sz val="11"/>
        <color rgb="FF000000"/>
        <rFont val="Calibri"/>
      </rPr>
      <t xml:space="preserve">
</t>
    </r>
    <r>
      <rPr>
        <sz val="11"/>
        <color rgb="FF000000"/>
        <rFont val="Calibri"/>
      </rPr>
      <t>- Next, configure EBS encryption and volume types. This will depend on your workload requirements.</t>
    </r>
    <r>
      <rPr>
        <sz val="11"/>
        <color rgb="FF000000"/>
        <rFont val="Calibri"/>
      </rPr>
      <t xml:space="preserve">
</t>
    </r>
    <r>
      <rPr>
        <sz val="11"/>
        <color rgb="FF000000"/>
        <rFont val="Calibri"/>
      </rPr>
      <t>- To encrypt EBS volumes, leave the setting as “default.” If you wish to make a custom encryption setting, you will need to create an AWS KMS key.</t>
    </r>
    <r>
      <rPr>
        <sz val="11"/>
        <color rgb="FF000000"/>
        <rFont val="Calibri"/>
      </rPr>
      <t xml:space="preserve">
</t>
    </r>
    <r>
      <rPr>
        <sz val="11"/>
        <color rgb="FF000000"/>
        <rFont val="Calibri"/>
      </rPr>
      <t>- Configure the security group to your specific needs. Remember what ports need to be opened on inbound / outbound traffic that was specified in previous steps:You can choose how you want your data routed and if you want to throttle network traffic to reserve bandwidth. To keep your data as secure as possible, it’s recommended to get set up with a VPN or AWS direct connect, so your backups are not traveling over the public internet.Point in time policy defines the snapshot retention time. Because Elastic Disaster Recovery service uses incremental backups, it’s not necessary to keep old copies of backups.Now, you’re ready to launch this template.</t>
    </r>
  </si>
  <si>
    <t>6.4</t>
  </si>
  <si>
    <r>
      <rPr>
        <sz val="11"/>
        <rFont val="Calibri"/>
      </rPr>
      <t>Ensure configuration of replication settings</t>
    </r>
  </si>
  <si>
    <r>
      <rPr>
        <sz val="11"/>
        <color rgb="FF000000"/>
        <rFont val="Calibri"/>
      </rPr>
      <t>Set up and maintain the replication settings to ensure accurate and efficient data duplication across systems. Proper configuration includes specifying source and target locations, defining replication schedules, and setting bandwidth limits to optimize performance. Regularly review and update these settings to accommodate changes in data volume and network conditions, ensuring data integrity and availability during replication processes.</t>
    </r>
  </si>
  <si>
    <r>
      <rPr>
        <sz val="11"/>
        <color rgb="FF000000"/>
        <rFont val="Calibri"/>
      </rPr>
      <t>- Select “Configure and Initialize” in in the AWS Elastic Disaster Recovery screen. You will be navigated to setup your replication settings template.  This will create a staging area in a subnet of your choice and a replication server instance types. The default replication server instance type will be a t3 micro EC2 instance. This is good for normal workloads with small I/O operations.</t>
    </r>
    <r>
      <rPr>
        <sz val="11"/>
        <color rgb="FF000000"/>
        <rFont val="Calibri"/>
      </rPr>
      <t xml:space="preserve">
</t>
    </r>
    <r>
      <rPr>
        <sz val="11"/>
        <color rgb="FF000000"/>
        <rFont val="Calibri"/>
      </rPr>
      <t>- Next, configure EBS encryption and volume types. This will depend on your workload requirements. To encrypt EBS volumes, leave the setting as “default.” If you wish to make a custom encryption setting, you will need to create an AWS KMS key.</t>
    </r>
    <r>
      <rPr>
        <sz val="11"/>
        <color rgb="FF000000"/>
        <rFont val="Calibri"/>
      </rPr>
      <t xml:space="preserve">
</t>
    </r>
    <r>
      <rPr>
        <sz val="11"/>
        <color rgb="FF000000"/>
        <rFont val="Calibri"/>
      </rPr>
      <t>- Configure the security group to your specific needs. Remember what ports need to be opened on inbound / outbound traffic that was specified in previous steps:</t>
    </r>
    <r>
      <rPr>
        <sz val="11"/>
        <color rgb="FF000000"/>
        <rFont val="Calibri"/>
      </rPr>
      <t xml:space="preserve">
</t>
    </r>
    <r>
      <rPr>
        <sz val="11"/>
        <color rgb="FF000000"/>
        <rFont val="Calibri"/>
      </rPr>
      <t>- Configure Additional Replication settings.</t>
    </r>
    <r>
      <rPr>
        <sz val="11"/>
        <color rgb="FF000000"/>
        <rFont val="Calibri"/>
      </rPr>
      <t xml:space="preserve">
</t>
    </r>
    <r>
      <rPr>
        <sz val="11"/>
        <color rgb="FF000000"/>
        <rFont val="Calibri"/>
      </rPr>
      <t>- You can choose how you want your data routed and if you want to throttle network traffic to reserve bandwidth.To keep your data as secure as possible, it’s recommended to get set up with a VPN or AWS direct connect, so your backups are not traveling over the public internet.</t>
    </r>
    <r>
      <rPr>
        <sz val="11"/>
        <color rgb="FF000000"/>
        <rFont val="Calibri"/>
      </rPr>
      <t xml:space="preserve">
</t>
    </r>
    <r>
      <rPr>
        <sz val="11"/>
        <color rgb="FF000000"/>
        <rFont val="Calibri"/>
      </rPr>
      <t>- Point in time policy defines the snapshot retention time. Because Elastic Disaster Recovery service uses incremental backups, it’s not necessary to keep old copies of backups.Now, you’re ready to launch this template.</t>
    </r>
  </si>
  <si>
    <t>6.5</t>
  </si>
  <si>
    <r>
      <rPr>
        <sz val="11"/>
        <rFont val="Calibri"/>
      </rPr>
      <t>Ensure proper IAM configuration for AWS Elastic Disaster Recovery</t>
    </r>
  </si>
  <si>
    <r>
      <rPr>
        <sz val="11"/>
        <color rgb="FF000000"/>
        <rFont val="Calibri"/>
      </rPr>
      <t>Set up and maintain Identity and Access Management (IAM) roles and policies specifically for AWS Elastic Disaster Recovery. This includes defining least-privilege access for users and services, creating roles for automated processes, and enforcing multi-factor authentication (MFA) for added security. Regularly review and update IAM policies to adapt to changes in the organization and to maintain compliance with security best practices, ensuring that only authorized personnel and services can access and manage disaster recovery resources.</t>
    </r>
  </si>
  <si>
    <t>6.6</t>
  </si>
  <si>
    <r>
      <rPr>
        <sz val="11"/>
        <rFont val="Calibri"/>
      </rPr>
      <t>Ensure installation of the AWS Replication Agent</t>
    </r>
  </si>
  <si>
    <r>
      <rPr>
        <sz val="11"/>
        <color rgb="FF000000"/>
        <rFont val="Calibri"/>
      </rPr>
      <t>Set up and verify the installation of the AWS Replication Agent on all relevant systems to facilitate efficient and reliable data replication. This process includes downloading the agent, configuring it according to best practices, and ensuring it is correctly integrated with your AWS environment. Regularly check the agent’s performance and update it as needed to maintain optimal functionality and data integrity during replication processes.</t>
    </r>
  </si>
  <si>
    <r>
      <rPr>
        <sz val="11"/>
        <color rgb="FF000000"/>
        <rFont val="Calibri"/>
      </rPr>
      <t>- On the source servers page, from Actions, choose add servers to obtain the agent installer link.</t>
    </r>
    <r>
      <rPr>
        <sz val="11"/>
        <color rgb="FF000000"/>
        <rFont val="Calibri"/>
      </rPr>
      <t xml:space="preserve">
</t>
    </r>
    <r>
      <rPr>
        <sz val="11"/>
        <color rgb="FF000000"/>
        <rFont val="Calibri"/>
      </rPr>
      <t>- On your source server (in our case, the EC2 instance that was already created) download the appropriate agent installer for your operating system.</t>
    </r>
    <r>
      <rPr>
        <sz val="11"/>
        <color rgb="FF000000"/>
        <rFont val="Calibri"/>
      </rPr>
      <t xml:space="preserve">
</t>
    </r>
    <r>
      <rPr>
        <sz val="11"/>
        <color rgb="FF000000"/>
        <rFont val="Calibri"/>
      </rPr>
      <t>- For Linux instance on US-East-1. Substitute your region in the {Region} brackets of this command:</t>
    </r>
    <r>
      <rPr>
        <sz val="11"/>
        <color rgb="FF000000"/>
        <rFont val="Calibri"/>
      </rPr>
      <t xml:space="preserve">
</t>
    </r>
    <r>
      <rPr>
        <sz val="11"/>
        <color rgb="FF006096"/>
        <rFont val="Roboto Condensed"/>
      </rPr>
      <t>wget -O ./aws-replication-installer-init https://aws-elastic-disaster-recovery-us-east-1.s3.us-east-1.amazonaws.com/latest/linux/aws-replication-installer-init</t>
    </r>
    <r>
      <rPr>
        <sz val="11"/>
        <color rgb="FF006096"/>
        <rFont val="Roboto Condensed"/>
      </rPr>
      <t xml:space="preserve">
</t>
    </r>
    <r>
      <rPr>
        <sz val="11"/>
        <color rgb="FF000000"/>
        <rFont val="Calibri"/>
      </rPr>
      <t xml:space="preserve">
</t>
    </r>
    <r>
      <rPr>
        <sz val="11"/>
        <color rgb="FF000000"/>
        <rFont val="Calibri"/>
      </rPr>
      <t>- Run following command:</t>
    </r>
    <r>
      <rPr>
        <sz val="11"/>
        <color rgb="FF000000"/>
        <rFont val="Calibri"/>
      </rPr>
      <t xml:space="preserve">
</t>
    </r>
    <r>
      <rPr>
        <sz val="11"/>
        <color rgb="FF006096"/>
        <rFont val="Roboto Condensed"/>
      </rPr>
      <t>chmod +x aws-replication-installer-init; sudo ./aws-replication-installer-init</t>
    </r>
    <r>
      <rPr>
        <sz val="11"/>
        <color rgb="FF006096"/>
        <rFont val="Roboto Condensed"/>
      </rPr>
      <t xml:space="preserve">
</t>
    </r>
    <r>
      <rPr>
        <sz val="11"/>
        <color rgb="FF000000"/>
        <rFont val="Calibri"/>
      </rPr>
      <t xml:space="preserve">
</t>
    </r>
    <r>
      <rPr>
        <sz val="11"/>
        <color rgb="FF000000"/>
        <rFont val="Calibri"/>
      </rPr>
      <t>- Type in your region. Region is case sensitive: if you’re in us-east-1, make sure you type “us-east-1”.</t>
    </r>
    <r>
      <rPr>
        <sz val="11"/>
        <color rgb="FF000000"/>
        <rFont val="Calibri"/>
      </rPr>
      <t xml:space="preserve">
</t>
    </r>
    <r>
      <rPr>
        <sz val="11"/>
        <color rgb="FF000000"/>
        <rFont val="Calibri"/>
      </rPr>
      <t>- If you’re using SSH, you will be prompted with your activation ID and secret activation key. Make sure you have those accessible for the IAM user you’re using. You can generate a new key from the IAM dashboard if you forgot to save your key.</t>
    </r>
    <r>
      <rPr>
        <sz val="11"/>
        <color rgb="FF000000"/>
        <rFont val="Calibri"/>
      </rPr>
      <t xml:space="preserve">
</t>
    </r>
    <r>
      <rPr>
        <sz val="11"/>
        <color rgb="FF000000"/>
        <rFont val="Calibri"/>
      </rPr>
      <t>- Select “Enter” to replicate all servers.</t>
    </r>
    <r>
      <rPr>
        <sz val="11"/>
        <color rgb="FF000000"/>
        <rFont val="Calibri"/>
      </rPr>
      <t xml:space="preserve">
</t>
    </r>
    <r>
      <rPr>
        <sz val="11"/>
        <color rgb="FF000000"/>
        <rFont val="Calibri"/>
      </rPr>
      <t>- All servers should replicate.</t>
    </r>
    <r>
      <rPr>
        <sz val="11"/>
        <color rgb="FF000000"/>
        <rFont val="Calibri"/>
      </rPr>
      <t xml:space="preserve">
</t>
    </r>
    <r>
      <rPr>
        <sz val="11"/>
        <color rgb="FF000000"/>
        <rFont val="Calibri"/>
      </rPr>
      <t>- Make sure your OS is up to date. If you run into an error replicating your devices, view the documentation on troubleshooting the AWS replication installation here: https://docs.aws.amazon.com/mgn/latest/ug/installation-requirements.html.</t>
    </r>
    <r>
      <rPr>
        <sz val="11"/>
        <color rgb="FF000000"/>
        <rFont val="Calibri"/>
      </rPr>
      <t xml:space="preserve">
</t>
    </r>
    <r>
      <rPr>
        <sz val="11"/>
        <color rgb="FF000000"/>
        <rFont val="Calibri"/>
      </rPr>
      <t>- If install runs successfully, the source server will appear in your Elastic Disaster Recovery Console dashboard on the “source servers” page. This will signify the beginning of the replication process.</t>
    </r>
  </si>
  <si>
    <t>6.7</t>
  </si>
  <si>
    <r>
      <rPr>
        <sz val="11"/>
        <rFont val="Calibri"/>
      </rPr>
      <t>Ensure proper configuration of the Launch Settings</t>
    </r>
  </si>
  <si>
    <r>
      <rPr>
        <sz val="11"/>
        <color rgb="FF000000"/>
        <rFont val="Calibri"/>
      </rPr>
      <t>Set up and verify the launch settings to ensure systems and applications start correctly and securely. This includes defining startup parameters, specifying required resources, and configuring security settings to prevent unauthorized changes. Regularly review and update these settings to align with best practices and organizational requirements, ensuring optimal performance and security at launch.</t>
    </r>
  </si>
  <si>
    <r>
      <rPr>
        <sz val="11"/>
        <color rgb="FF000000"/>
        <rFont val="Calibri"/>
      </rPr>
      <t>The settings can be changed after instances have been launched, but a new instance must be launched for new launch settings to take effect.</t>
    </r>
    <r>
      <rPr>
        <sz val="11"/>
        <color rgb="FF000000"/>
        <rFont val="Calibri"/>
      </rPr>
      <t xml:space="preserve">
</t>
    </r>
    <r>
      <rPr>
        <sz val="11"/>
        <color rgb="FF000000"/>
        <rFont val="Calibri"/>
      </rPr>
      <t>- Select launch settings on the source server page</t>
    </r>
    <r>
      <rPr>
        <sz val="11"/>
        <color rgb="FF000000"/>
        <rFont val="Calibri"/>
      </rPr>
      <t xml:space="preserve">
</t>
    </r>
    <r>
      <rPr>
        <sz val="11"/>
        <color rgb="FF000000"/>
        <rFont val="Calibri"/>
      </rPr>
      <t>- Configure launch settings</t>
    </r>
    <r>
      <rPr>
        <sz val="11"/>
        <color rgb="FF000000"/>
        <rFont val="Calibri"/>
      </rPr>
      <t xml:space="preserve">
</t>
    </r>
    <r>
      <rPr>
        <sz val="11"/>
        <color rgb="FF000000"/>
        <rFont val="Calibri"/>
      </rPr>
      <t>- On the launch settings page, next to general launch, select “edit”</t>
    </r>
    <r>
      <rPr>
        <sz val="11"/>
        <color rgb="FF000000"/>
        <rFont val="Calibri"/>
      </rPr>
      <t xml:space="preserve">
</t>
    </r>
    <r>
      <rPr>
        <sz val="11"/>
        <color rgb="FF000000"/>
        <rFont val="Calibri"/>
      </rPr>
      <t>- Configure EC2 launch template</t>
    </r>
    <r>
      <rPr>
        <sz val="11"/>
        <color rgb="FF000000"/>
        <rFont val="Calibri"/>
      </rPr>
      <t xml:space="preserve">
</t>
    </r>
    <r>
      <rPr>
        <sz val="11"/>
        <color rgb="FF000000"/>
        <rFont val="Calibri"/>
      </rPr>
      <t>- Enable auto assign public IP and change the instance type to a t2.medium</t>
    </r>
    <r>
      <rPr>
        <sz val="11"/>
        <color rgb="FF000000"/>
        <rFont val="Calibri"/>
      </rPr>
      <t xml:space="preserve">
</t>
    </r>
    <r>
      <rPr>
        <sz val="11"/>
        <color rgb="FF000000"/>
        <rFont val="Calibri"/>
      </rPr>
      <t>- Set version to default in the console</t>
    </r>
    <r>
      <rPr>
        <sz val="11"/>
        <color rgb="FF000000"/>
        <rFont val="Calibri"/>
      </rPr>
      <t xml:space="preserve">
</t>
    </r>
    <r>
      <rPr>
        <sz val="11"/>
        <color rgb="FF000000"/>
        <rFont val="Calibri"/>
      </rPr>
      <t>- Set the default version that was just created to default version</t>
    </r>
    <r>
      <rPr>
        <sz val="11"/>
        <color rgb="FF000000"/>
        <rFont val="Calibri"/>
      </rPr>
      <t xml:space="preserve">
</t>
    </r>
    <r>
      <rPr>
        <sz val="11"/>
        <color rgb="FF000000"/>
        <rFont val="Calibri"/>
      </rPr>
      <t>- Return to the dashboard and confirm your configurations are correct.</t>
    </r>
  </si>
  <si>
    <t>6.8</t>
  </si>
  <si>
    <r>
      <rPr>
        <sz val="11"/>
        <rFont val="Calibri"/>
      </rPr>
      <t>Ensure execution of a recovery drill</t>
    </r>
  </si>
  <si>
    <r>
      <rPr>
        <sz val="11"/>
        <color rgb="FF000000"/>
        <rFont val="Calibri"/>
      </rPr>
      <t>To ensure your organization is prepared for a disaster, it's crucial to verify that your disaster recovery services function as expected. Your IT team should conduct regular recovery drills on your AWS Elastic Recovery Instance to confirm everything operates smoothly and according to plan.</t>
    </r>
  </si>
  <si>
    <r>
      <rPr>
        <sz val="11"/>
        <color rgb="FF000000"/>
        <rFont val="Calibri"/>
      </rPr>
      <t>Steps to perform a recovery drill:</t>
    </r>
    <r>
      <rPr>
        <sz val="11"/>
        <color rgb="FF000000"/>
        <rFont val="Calibri"/>
      </rPr>
      <t xml:space="preserve">
</t>
    </r>
    <r>
      <rPr>
        <sz val="11"/>
        <color rgb="FF000000"/>
        <rFont val="Calibri"/>
      </rPr>
      <t>- Navigate to source servers tab in AWS Elastic Disaster Recovery Dashboard.</t>
    </r>
    <r>
      <rPr>
        <sz val="11"/>
        <color rgb="FF000000"/>
        <rFont val="Calibri"/>
      </rPr>
      <t xml:space="preserve">
</t>
    </r>
    <r>
      <rPr>
        <sz val="11"/>
        <color rgb="FF000000"/>
        <rFont val="Calibri"/>
      </rPr>
      <t>- Make sure that all servers you launch show as “Ready” under “status,” report as “healthy” in the data replication status column, and that pending actions show as “initiate drill”.</t>
    </r>
    <r>
      <rPr>
        <sz val="11"/>
        <color rgb="FF000000"/>
        <rFont val="Calibri"/>
      </rPr>
      <t xml:space="preserve">
</t>
    </r>
    <r>
      <rPr>
        <sz val="11"/>
        <color rgb="FF000000"/>
        <rFont val="Calibri"/>
      </rPr>
      <t>- Select “initiate drill” under the orange dropdown menu. Make sure that you don’t initiate a real recovery job.</t>
    </r>
    <r>
      <rPr>
        <sz val="11"/>
        <color rgb="FF000000"/>
        <rFont val="Calibri"/>
      </rPr>
      <t xml:space="preserve">
</t>
    </r>
    <r>
      <rPr>
        <sz val="11"/>
        <color rgb="FF000000"/>
        <rFont val="Calibri"/>
      </rPr>
      <t>- Choose a recovery point. Normally, it makes sense to choose the most recent recovery point, but you can also choose a recovery point from earlier.</t>
    </r>
    <r>
      <rPr>
        <sz val="11"/>
        <color rgb="FF000000"/>
        <rFont val="Calibri"/>
      </rPr>
      <t xml:space="preserve">
</t>
    </r>
    <r>
      <rPr>
        <sz val="11"/>
        <color rgb="FF000000"/>
        <rFont val="Calibri"/>
      </rPr>
      <t>- Select the orange “initiate drill” to initiate the recovery drill.</t>
    </r>
    <r>
      <rPr>
        <sz val="11"/>
        <color rgb="FF000000"/>
        <rFont val="Calibri"/>
      </rPr>
      <t xml:space="preserve">
</t>
    </r>
    <r>
      <rPr>
        <sz val="11"/>
        <color rgb="FF000000"/>
        <rFont val="Calibri"/>
      </rPr>
      <t>- To complete the recovery drill, clean up your resources by deleting the recovery instance by selecting actions and “terminate recovery instances”.</t>
    </r>
  </si>
  <si>
    <t>6.9</t>
  </si>
  <si>
    <r>
      <rPr>
        <sz val="11"/>
        <rFont val="Calibri"/>
      </rPr>
      <t>Ensure Continuous Disaster Recovery Operations</t>
    </r>
  </si>
  <si>
    <r>
      <rPr>
        <sz val="11"/>
        <color rgb="FF000000"/>
        <rFont val="Calibri"/>
      </rPr>
      <t>Maintain ongoing disaster recovery operations to ensure that systems and data can be swiftly restored in the event of a disruption. This involves regularly updating and testing recovery plans, monitoring replication processes, and verifying the integrity and accessibility of backups. Continuously evaluate and improve disaster recovery strategies to adapt to evolving threats and organizational changes, ensuring resilience and minimal downtime during incidents.</t>
    </r>
  </si>
  <si>
    <r>
      <rPr>
        <sz val="11"/>
        <color rgb="FF000000"/>
        <rFont val="Calibri"/>
      </rPr>
      <t xml:space="preserve">-  </t>
    </r>
    <r>
      <rPr>
        <b/>
        <sz val="11"/>
        <color rgb="FF000000"/>
        <rFont val="Calibri"/>
      </rPr>
      <t>Review Disaster Recovery Plan:</t>
    </r>
    <r>
      <rPr>
        <sz val="11"/>
        <color rgb="FF000000"/>
        <rFont val="Calibri"/>
      </rPr>
      <t xml:space="preserve">
</t>
    </r>
    <r>
      <rPr>
        <sz val="11"/>
        <color rgb="FF000000"/>
        <rFont val="Calibri"/>
      </rPr>
      <t>- Verify that a comprehensive disaster recovery (DR) plan exists and is regularly updated.</t>
    </r>
    <r>
      <rPr>
        <sz val="11"/>
        <color rgb="FF000000"/>
        <rFont val="Calibri"/>
      </rPr>
      <t xml:space="preserve">
</t>
    </r>
    <r>
      <rPr>
        <sz val="11"/>
        <color rgb="FF000000"/>
        <rFont val="Calibri"/>
      </rPr>
      <t>- Ensure the DR plan includes detailed procedures for data backup, system recovery, and failover processes.</t>
    </r>
    <r>
      <rPr>
        <sz val="11"/>
        <color rgb="FF000000"/>
        <rFont val="Calibri"/>
      </rPr>
      <t xml:space="preserve">
</t>
    </r>
    <r>
      <rPr>
        <sz val="11"/>
        <color rgb="FF000000"/>
        <rFont val="Calibri"/>
      </rPr>
      <t>- Check for documentation of roles and responsibilities during a disaster event.</t>
    </r>
    <r>
      <rPr>
        <sz val="11"/>
        <color rgb="FF000000"/>
        <rFont val="Calibri"/>
      </rPr>
      <t xml:space="preserve">
</t>
    </r>
    <r>
      <rPr>
        <sz val="11"/>
        <color rgb="FF000000"/>
        <rFont val="Calibri"/>
      </rPr>
      <t xml:space="preserve">-  </t>
    </r>
    <r>
      <rPr>
        <b/>
        <sz val="11"/>
        <color rgb="FF000000"/>
        <rFont val="Calibri"/>
      </rPr>
      <t>Check Backup and Replication Settings:</t>
    </r>
    <r>
      <rPr>
        <sz val="11"/>
        <color rgb="FF000000"/>
        <rFont val="Calibri"/>
      </rPr>
      <t xml:space="preserve">
</t>
    </r>
    <r>
      <rPr>
        <sz val="11"/>
        <color rgb="FF000000"/>
        <rFont val="Calibri"/>
      </rPr>
      <t>- Confirm that AWS Backup is configured correctly for all critical systems and data.</t>
    </r>
    <r>
      <rPr>
        <sz val="11"/>
        <color rgb="FF000000"/>
        <rFont val="Calibri"/>
      </rPr>
      <t xml:space="preserve">
</t>
    </r>
    <r>
      <rPr>
        <sz val="11"/>
        <color rgb="FF000000"/>
        <rFont val="Calibri"/>
      </rPr>
      <t>- Review the settings for Amazon RDS, EBS snapshots, S3 versioning, and other AWS services to ensure backups are automated and scheduled appropriately.</t>
    </r>
    <r>
      <rPr>
        <sz val="11"/>
        <color rgb="FF000000"/>
        <rFont val="Calibri"/>
      </rPr>
      <t xml:space="preserve">
</t>
    </r>
    <r>
      <rPr>
        <sz val="11"/>
        <color rgb="FF000000"/>
        <rFont val="Calibri"/>
      </rPr>
      <t>- Ensure that replication settings are configured to replicate data across multiple AWS regions for added redundancy.</t>
    </r>
    <r>
      <rPr>
        <sz val="11"/>
        <color rgb="FF000000"/>
        <rFont val="Calibri"/>
      </rPr>
      <t xml:space="preserve">
</t>
    </r>
    <r>
      <rPr>
        <sz val="11"/>
        <color rgb="FF000000"/>
        <rFont val="Calibri"/>
      </rPr>
      <t xml:space="preserve">-  </t>
    </r>
    <r>
      <rPr>
        <b/>
        <sz val="11"/>
        <color rgb="FF000000"/>
        <rFont val="Calibri"/>
      </rPr>
      <t>Test Recovery Procedures:</t>
    </r>
    <r>
      <rPr>
        <sz val="11"/>
        <color rgb="FF000000"/>
        <rFont val="Calibri"/>
      </rPr>
      <t xml:space="preserve">
</t>
    </r>
    <r>
      <rPr>
        <sz val="11"/>
        <color rgb="FF000000"/>
        <rFont val="Calibri"/>
      </rPr>
      <t>- Verify that regular recovery drills are conducted to test the DR plan’s effectiveness.</t>
    </r>
    <r>
      <rPr>
        <sz val="11"/>
        <color rgb="FF000000"/>
        <rFont val="Calibri"/>
      </rPr>
      <t xml:space="preserve">
</t>
    </r>
    <r>
      <rPr>
        <sz val="11"/>
        <color rgb="FF000000"/>
        <rFont val="Calibri"/>
      </rPr>
      <t>- Check the logs and reports from these drills to ensure that any issues identified are addressed promptly.</t>
    </r>
    <r>
      <rPr>
        <sz val="11"/>
        <color rgb="FF000000"/>
        <rFont val="Calibri"/>
      </rPr>
      <t xml:space="preserve">
</t>
    </r>
    <r>
      <rPr>
        <sz val="11"/>
        <color rgb="FF000000"/>
        <rFont val="Calibri"/>
      </rPr>
      <t>- Ensure that the most recent recovery drill results are documented and reviewed by relevant stakeholders.</t>
    </r>
    <r>
      <rPr>
        <sz val="11"/>
        <color rgb="FF000000"/>
        <rFont val="Calibri"/>
      </rPr>
      <t xml:space="preserve">
</t>
    </r>
    <r>
      <rPr>
        <sz val="11"/>
        <color rgb="FF000000"/>
        <rFont val="Calibri"/>
      </rPr>
      <t xml:space="preserve">-  </t>
    </r>
    <r>
      <rPr>
        <b/>
        <sz val="11"/>
        <color rgb="FF000000"/>
        <rFont val="Calibri"/>
      </rPr>
      <t>Monitor and Log Review:</t>
    </r>
    <r>
      <rPr>
        <sz val="11"/>
        <color rgb="FF000000"/>
        <rFont val="Calibri"/>
      </rPr>
      <t xml:space="preserve">
</t>
    </r>
    <r>
      <rPr>
        <sz val="11"/>
        <color rgb="FF000000"/>
        <rFont val="Calibri"/>
      </rPr>
      <t>- Ensure CloudWatch logs and alarms are set up to monitor backup and replication processes.</t>
    </r>
    <r>
      <rPr>
        <sz val="11"/>
        <color rgb="FF000000"/>
        <rFont val="Calibri"/>
      </rPr>
      <t xml:space="preserve">
</t>
    </r>
    <r>
      <rPr>
        <sz val="11"/>
        <color rgb="FF000000"/>
        <rFont val="Calibri"/>
      </rPr>
      <t>- Review CloudTrail logs to verify that DR-related actions are being logged and monitored.</t>
    </r>
    <r>
      <rPr>
        <sz val="11"/>
        <color rgb="FF000000"/>
        <rFont val="Calibri"/>
      </rPr>
      <t xml:space="preserve">
</t>
    </r>
    <r>
      <rPr>
        <sz val="11"/>
        <color rgb="FF000000"/>
        <rFont val="Calibri"/>
      </rPr>
      <t>- Check for alerts and notifications related to backup failures, replication issues, or any anomalies in the DR processes.</t>
    </r>
    <r>
      <rPr>
        <sz val="11"/>
        <color rgb="FF000000"/>
        <rFont val="Calibri"/>
      </rPr>
      <t xml:space="preserve">
</t>
    </r>
    <r>
      <rPr>
        <sz val="11"/>
        <color rgb="FF000000"/>
        <rFont val="Calibri"/>
      </rPr>
      <t xml:space="preserve">-  </t>
    </r>
    <r>
      <rPr>
        <b/>
        <sz val="11"/>
        <color rgb="FF000000"/>
        <rFont val="Calibri"/>
      </rPr>
      <t>Evaluate Recovery Time Objectives (RTO) and Recovery Point Objectives (RPO):</t>
    </r>
    <r>
      <rPr>
        <sz val="11"/>
        <color rgb="FF000000"/>
        <rFont val="Calibri"/>
      </rPr>
      <t xml:space="preserve">
</t>
    </r>
    <r>
      <rPr>
        <sz val="11"/>
        <color rgb="FF000000"/>
        <rFont val="Calibri"/>
      </rPr>
      <t>- Verify that the DR plan specifies RTO and RPO for all critical systems and data.</t>
    </r>
    <r>
      <rPr>
        <sz val="11"/>
        <color rgb="FF000000"/>
        <rFont val="Calibri"/>
      </rPr>
      <t xml:space="preserve">
</t>
    </r>
    <r>
      <rPr>
        <sz val="11"/>
        <color rgb="FF000000"/>
        <rFont val="Calibri"/>
      </rPr>
      <t>- Ensure that actual recovery times and points from recent drills meet or exceed the defined objectives.</t>
    </r>
    <r>
      <rPr>
        <sz val="11"/>
        <color rgb="FF000000"/>
        <rFont val="Calibri"/>
      </rPr>
      <t xml:space="preserve">
</t>
    </r>
    <r>
      <rPr>
        <sz val="11"/>
        <color rgb="FF000000"/>
        <rFont val="Calibri"/>
      </rPr>
      <t xml:space="preserve">-  </t>
    </r>
    <r>
      <rPr>
        <b/>
        <sz val="11"/>
        <color rgb="FF000000"/>
        <rFont val="Calibri"/>
      </rPr>
      <t>Review Access Controls:</t>
    </r>
    <r>
      <rPr>
        <sz val="11"/>
        <color rgb="FF000000"/>
        <rFont val="Calibri"/>
      </rPr>
      <t xml:space="preserve">
</t>
    </r>
    <r>
      <rPr>
        <sz val="11"/>
        <color rgb="FF000000"/>
        <rFont val="Calibri"/>
      </rPr>
      <t>- Check IAM policies to ensure that only authorized personnel have access to manage and initiate disaster recovery operations.</t>
    </r>
    <r>
      <rPr>
        <sz val="11"/>
        <color rgb="FF000000"/>
        <rFont val="Calibri"/>
      </rPr>
      <t xml:space="preserve">
</t>
    </r>
    <r>
      <rPr>
        <sz val="11"/>
        <color rgb="FF000000"/>
        <rFont val="Calibri"/>
      </rPr>
      <t>- Verify that multi-factor authentication (MFA) is enabled for accounts with access to DR resources.</t>
    </r>
    <r>
      <rPr>
        <sz val="11"/>
        <color rgb="FF000000"/>
        <rFont val="Calibri"/>
      </rPr>
      <t xml:space="preserve">
</t>
    </r>
    <r>
      <rPr>
        <sz val="11"/>
        <color rgb="FF000000"/>
        <rFont val="Calibri"/>
      </rPr>
      <t xml:space="preserve">-  </t>
    </r>
    <r>
      <rPr>
        <b/>
        <sz val="11"/>
        <color rgb="FF000000"/>
        <rFont val="Calibri"/>
      </rPr>
      <t>Assess Security and Compliance:</t>
    </r>
    <r>
      <rPr>
        <sz val="11"/>
        <color rgb="FF000000"/>
        <rFont val="Calibri"/>
      </rPr>
      <t xml:space="preserve">
</t>
    </r>
    <r>
      <rPr>
        <sz val="11"/>
        <color rgb="FF000000"/>
        <rFont val="Calibri"/>
      </rPr>
      <t>- Ensure that data encryption is enabled for all backups and replicated data.</t>
    </r>
    <r>
      <rPr>
        <sz val="11"/>
        <color rgb="FF000000"/>
        <rFont val="Calibri"/>
      </rPr>
      <t xml:space="preserve">
</t>
    </r>
    <r>
      <rPr>
        <sz val="11"/>
        <color rgb="FF000000"/>
        <rFont val="Calibri"/>
      </rPr>
      <t>- Verify compliance with industry standards and regulations (e.g., GDPR, HIPAA) concerning data protection and disaster recovery.</t>
    </r>
    <r>
      <rPr>
        <sz val="11"/>
        <color rgb="FF000000"/>
        <rFont val="Calibri"/>
      </rPr>
      <t xml:space="preserve">
</t>
    </r>
    <r>
      <rPr>
        <sz val="11"/>
        <color rgb="FF000000"/>
        <rFont val="Calibri"/>
      </rPr>
      <t xml:space="preserve">-  </t>
    </r>
    <r>
      <rPr>
        <b/>
        <sz val="11"/>
        <color rgb="FF000000"/>
        <rFont val="Calibri"/>
      </rPr>
      <t>Continuous Improvement:</t>
    </r>
    <r>
      <rPr>
        <sz val="11"/>
        <color rgb="FF000000"/>
        <rFont val="Calibri"/>
      </rPr>
      <t xml:space="preserve">
</t>
    </r>
    <r>
      <rPr>
        <sz val="11"/>
        <color rgb="FF000000"/>
        <rFont val="Calibri"/>
      </rPr>
      <t>- Review post-mortem reports from actual incidents and recovery drills to identify areas for improvement.</t>
    </r>
    <r>
      <rPr>
        <sz val="11"/>
        <color rgb="FF000000"/>
        <rFont val="Calibri"/>
      </rPr>
      <t xml:space="preserve">
</t>
    </r>
    <r>
      <rPr>
        <sz val="11"/>
        <color rgb="FF000000"/>
        <rFont val="Calibri"/>
      </rPr>
      <t>- Ensure that feedback loops are in place for continuous enhancement of the DR plan and procedures.</t>
    </r>
    <r>
      <rPr>
        <sz val="11"/>
        <color rgb="FF000000"/>
        <rFont val="Calibri"/>
      </rPr>
      <t xml:space="preserve">
</t>
    </r>
    <r>
      <rPr>
        <sz val="11"/>
        <color rgb="FF000000"/>
        <rFont val="Calibri"/>
      </rPr>
      <t>- Confirm that lessons learned from incidents and drills are incorporated into the DR plan.</t>
    </r>
    <r>
      <rPr>
        <sz val="11"/>
        <color rgb="FF000000"/>
        <rFont val="Calibri"/>
      </rPr>
      <t xml:space="preserve">
</t>
    </r>
    <r>
      <rPr>
        <sz val="11"/>
        <color rgb="FF000000"/>
        <rFont val="Calibri"/>
      </rPr>
      <t xml:space="preserve">-  </t>
    </r>
    <r>
      <rPr>
        <b/>
        <sz val="11"/>
        <color rgb="FF000000"/>
        <rFont val="Calibri"/>
      </rPr>
      <t>Regular Updates and Communication:</t>
    </r>
    <r>
      <rPr>
        <sz val="11"/>
        <color rgb="FF000000"/>
        <rFont val="Calibri"/>
      </rPr>
      <t xml:space="preserve">
</t>
    </r>
    <r>
      <rPr>
        <sz val="11"/>
        <color rgb="FF000000"/>
        <rFont val="Calibri"/>
      </rPr>
      <t>- Ensure the DR plan is reviewed and updated at least annually or whenever significant changes occur in the IT environment.</t>
    </r>
    <r>
      <rPr>
        <sz val="11"/>
        <color rgb="FF000000"/>
        <rFont val="Calibri"/>
      </rPr>
      <t xml:space="preserve">
</t>
    </r>
    <r>
      <rPr>
        <sz val="11"/>
        <color rgb="FF000000"/>
        <rFont val="Calibri"/>
      </rPr>
      <t>- Verify that all relevant personnel are trained on the DR procedures and aware of their roles.</t>
    </r>
    <r>
      <rPr>
        <sz val="11"/>
        <color rgb="FF000000"/>
        <rFont val="Calibri"/>
      </rPr>
      <t xml:space="preserve">
</t>
    </r>
    <r>
      <rPr>
        <sz val="11"/>
        <color rgb="FF000000"/>
        <rFont val="Calibri"/>
      </rPr>
      <t>- Check that regular communication channels are established for DR updates and training sessions.</t>
    </r>
  </si>
  <si>
    <t>6.10</t>
  </si>
  <si>
    <r>
      <rPr>
        <sz val="11"/>
        <rFont val="Calibri"/>
      </rPr>
      <t>Ensure execution of a Disaster Recovery Failover</t>
    </r>
  </si>
  <si>
    <r>
      <rPr>
        <sz val="11"/>
        <color rgb="FF000000"/>
        <rFont val="Calibri"/>
      </rPr>
      <t>Execute a comprehensive disaster recovery failover to transition operations from the primary system to a backup system during disruptions. This process includes ensuring all critical data and applications are accurately replicated to the backup site for seamless operational continuity. Regularly test and document the failover process to identify and resolve any issues, maintaining readiness to minimize downtime and data loss during real disasters.</t>
    </r>
  </si>
  <si>
    <r>
      <rPr>
        <sz val="11"/>
        <color rgb="FF000000"/>
        <rFont val="Calibri"/>
      </rPr>
      <t>Follow the steps where we learned how to conduct a recovery drill with the below modifications:</t>
    </r>
    <r>
      <rPr>
        <sz val="11"/>
        <color rgb="FF000000"/>
        <rFont val="Calibri"/>
      </rPr>
      <t xml:space="preserve">
</t>
    </r>
    <r>
      <rPr>
        <sz val="11"/>
        <color rgb="FF000000"/>
        <rFont val="Calibri"/>
      </rPr>
      <t>- Choose the server that you want to recover and failover. On the initiate recovery job menu, choose “initiate recovery.”</t>
    </r>
    <r>
      <rPr>
        <sz val="11"/>
        <color rgb="FF000000"/>
        <rFont val="Calibri"/>
      </rPr>
      <t xml:space="preserve">
</t>
    </r>
    <r>
      <rPr>
        <sz val="11"/>
        <color rgb="FF000000"/>
        <rFont val="Calibri"/>
      </rPr>
      <t>- Choose a point in time to recover from backup.</t>
    </r>
    <r>
      <rPr>
        <sz val="11"/>
        <color rgb="FF000000"/>
        <rFont val="Calibri"/>
      </rPr>
      <t xml:space="preserve">
</t>
    </r>
    <r>
      <rPr>
        <sz val="11"/>
        <color rgb="FF000000"/>
        <rFont val="Calibri"/>
      </rPr>
      <t>- Choose initiate recovery to create a recovery job.</t>
    </r>
    <r>
      <rPr>
        <sz val="11"/>
        <color rgb="FF000000"/>
        <rFont val="Calibri"/>
      </rPr>
      <t xml:space="preserve">
</t>
    </r>
    <r>
      <rPr>
        <sz val="11"/>
        <color rgb="FF006096"/>
        <rFont val="Roboto Condensed"/>
      </rPr>
      <t>Note: You can use the job details to monitor the progress and status of the recovery job.</t>
    </r>
    <r>
      <rPr>
        <sz val="11"/>
        <color rgb="FF006096"/>
        <rFont val="Roboto Condensed"/>
      </rPr>
      <t xml:space="preserve">
</t>
    </r>
    <r>
      <rPr>
        <sz val="11"/>
        <color rgb="FF000000"/>
        <rFont val="Calibri"/>
      </rPr>
      <t xml:space="preserve">
</t>
    </r>
    <r>
      <rPr>
        <sz val="11"/>
        <color rgb="FF000000"/>
        <rFont val="Calibri"/>
      </rPr>
      <t>After the recovery job has completed, the last recovery result of your source server will report “successful.”The EC2 instance ID of the launched recovery instance will also be listed in the source server overview.You can test if the recovery instance is functioning by testing the EC2 instance that is in the source server overview.</t>
    </r>
  </si>
  <si>
    <r>
      <rPr>
        <sz val="11"/>
        <color rgb="FF000000"/>
        <rFont val="Calibri"/>
      </rPr>
      <t>Implement a disaster recovery failover.</t>
    </r>
  </si>
  <si>
    <t>6.11</t>
  </si>
  <si>
    <r>
      <rPr>
        <sz val="11"/>
        <rFont val="Calibri"/>
      </rPr>
      <t>Ensure execution of a failback</t>
    </r>
  </si>
  <si>
    <r>
      <rPr>
        <sz val="11"/>
        <color rgb="FF000000"/>
        <rFont val="Calibri"/>
      </rPr>
      <t>This method involves transitioning operations back from the backup or recovery system to the primary system after the resolution of a disruption or disaster. You can execute a failback either to the original server, ensuring continuity and restoring the previous state, or to a new server, which might be necessary if the original server is compromised or no longer functional. The failback process ensures that all updated data and configurations are transferred back, maintaining the integrity and functionality of the primary system.</t>
    </r>
  </si>
  <si>
    <r>
      <rPr>
        <sz val="11"/>
        <color rgb="FF000000"/>
        <rFont val="Calibri"/>
      </rPr>
      <t>Failback Prerequisites:• The volumes on the server you are failing back to are the same size or larger than the recovery instance if failing back to a new server.• The failback client has the proper permissions to access both Elastic Disaster Recovery and S3 services on TCP port 1500 inbound and TCP port 443 outbound to communicate with the failback client.• A public IP is added to the recovery instance.</t>
    </r>
  </si>
  <si>
    <r>
      <rPr>
        <sz val="11"/>
        <color rgb="FF000000"/>
        <rFont val="Calibri"/>
      </rPr>
      <t>Performing the failback:</t>
    </r>
    <r>
      <rPr>
        <sz val="11"/>
        <color rgb="FF000000"/>
        <rFont val="Calibri"/>
      </rPr>
      <t xml:space="preserve">
</t>
    </r>
    <r>
      <rPr>
        <sz val="11"/>
        <color rgb="FF000000"/>
        <rFont val="Calibri"/>
      </rPr>
      <t>- Download the failback client ISO</t>
    </r>
    <r>
      <rPr>
        <sz val="11"/>
        <color rgb="FF000000"/>
        <rFont val="Calibri"/>
      </rPr>
      <t xml:space="preserve">
</t>
    </r>
    <r>
      <rPr>
        <sz val="11"/>
        <color rgb="FF000000"/>
        <rFont val="Calibri"/>
      </rPr>
      <t>- Attach the ISO to your original server and boot up the server.</t>
    </r>
    <r>
      <rPr>
        <sz val="11"/>
        <color rgb="FF000000"/>
        <rFont val="Calibri"/>
      </rPr>
      <t xml:space="preserve">
</t>
    </r>
    <r>
      <rPr>
        <sz val="11"/>
        <color rgb="FF000000"/>
        <rFont val="Calibri"/>
      </rPr>
      <t>- The failback client will prompt for the IAM access key and secret key generated when making the user with the permission to access the failback. It will also ask for the region of the recovery instance. Remember: regions are case sensitive. If you’re in US east 1, type “us-east-1.”</t>
    </r>
    <r>
      <rPr>
        <sz val="11"/>
        <color rgb="FF000000"/>
        <rFont val="Calibri"/>
      </rPr>
      <t xml:space="preserve">
</t>
    </r>
    <r>
      <rPr>
        <sz val="11"/>
        <color rgb="FF000000"/>
        <rFont val="Calibri"/>
      </rPr>
      <t>- If you are failing back to the original server, the failback client will automatically detect the recovery instance and map the data volumes for replication.</t>
    </r>
    <r>
      <rPr>
        <sz val="11"/>
        <color rgb="FF000000"/>
        <rFont val="Calibri"/>
      </rPr>
      <t xml:space="preserve">
</t>
    </r>
    <r>
      <rPr>
        <sz val="11"/>
        <color rgb="FF000000"/>
        <rFont val="Calibri"/>
      </rPr>
      <t>- If you are failing back to a new server, you may need to manually specify from a list of available recovery instances and map the data volumes.</t>
    </r>
    <r>
      <rPr>
        <sz val="11"/>
        <color rgb="FF000000"/>
        <rFont val="Calibri"/>
      </rPr>
      <t xml:space="preserve">
</t>
    </r>
    <r>
      <rPr>
        <sz val="11"/>
        <color rgb="FF000000"/>
        <rFont val="Calibri"/>
      </rPr>
      <t>- The failback client will verify that the chosen recovery instance has connectivity to the Elastic Disaster Recovery service.</t>
    </r>
    <r>
      <rPr>
        <sz val="11"/>
        <color rgb="FF000000"/>
        <rFont val="Calibri"/>
      </rPr>
      <t xml:space="preserve">
</t>
    </r>
    <r>
      <rPr>
        <sz val="11"/>
        <color rgb="FF000000"/>
        <rFont val="Calibri"/>
      </rPr>
      <t>- The replication software will be downloaded to the failback client and then configured. Connectivity will be made between the failback client and the replication agent on the recovery instance to begin data replication.</t>
    </r>
    <r>
      <rPr>
        <sz val="11"/>
        <color rgb="FF000000"/>
        <rFont val="Calibri"/>
      </rPr>
      <t xml:space="preserve">
</t>
    </r>
    <r>
      <rPr>
        <sz val="11"/>
        <color rgb="FF000000"/>
        <rFont val="Calibri"/>
      </rPr>
      <t>- Return to the elastic disaster recovery console and recovery instances to see the current state of replication. Failing back to the original server will show “rescan” in the console, while failing back o a new instance will perform an “initial sync.”</t>
    </r>
    <r>
      <rPr>
        <sz val="11"/>
        <color rgb="FF000000"/>
        <rFont val="Calibri"/>
      </rPr>
      <t xml:space="preserve">
</t>
    </r>
    <r>
      <rPr>
        <sz val="11"/>
        <color rgb="FF000000"/>
        <rFont val="Calibri"/>
      </rPr>
      <t>- After the data replication is completed, you will be able to perform the failback.</t>
    </r>
    <r>
      <rPr>
        <sz val="11"/>
        <color rgb="FF000000"/>
        <rFont val="Calibri"/>
      </rPr>
      <t xml:space="preserve">
</t>
    </r>
    <r>
      <rPr>
        <sz val="11"/>
        <color rgb="FF000000"/>
        <rFont val="Calibri"/>
      </rPr>
      <t>- Check the state of the recovery instance to ensure that it’s ready to complete a failback.</t>
    </r>
    <r>
      <rPr>
        <sz val="11"/>
        <color rgb="FF000000"/>
        <rFont val="Calibri"/>
      </rPr>
      <t xml:space="preserve">
</t>
    </r>
    <r>
      <rPr>
        <sz val="11"/>
        <color rgb="FF000000"/>
        <rFont val="Calibri"/>
      </rPr>
      <t>- Select your recovery instance, then choose failback for the chosen recovery instance(s).</t>
    </r>
    <r>
      <rPr>
        <sz val="11"/>
        <color rgb="FF000000"/>
        <rFont val="Calibri"/>
      </rPr>
      <t xml:space="preserve">
</t>
    </r>
    <r>
      <rPr>
        <sz val="11"/>
        <color rgb="FF000000"/>
        <rFont val="Calibri"/>
      </rPr>
      <t>- Choose failback again the complete a failback for the chosen recovery instance(s). During the failback process, the failback client will prepare your source server for normal operation. After it has completed successfully, the failback client will return “failback completed successfully” in the console.</t>
    </r>
    <r>
      <rPr>
        <sz val="11"/>
        <color rgb="FF000000"/>
        <rFont val="Calibri"/>
      </rPr>
      <t xml:space="preserve">
</t>
    </r>
    <r>
      <rPr>
        <sz val="11"/>
        <color rgb="FF000000"/>
        <rFont val="Calibri"/>
      </rPr>
      <t>- Reboot the server and return to normal operations.</t>
    </r>
    <r>
      <rPr>
        <sz val="11"/>
        <color rgb="FF000000"/>
        <rFont val="Calibri"/>
      </rPr>
      <t xml:space="preserve">
</t>
    </r>
    <r>
      <rPr>
        <sz val="11"/>
        <color rgb="FF000000"/>
        <rFont val="Calibri"/>
      </rPr>
      <t>- Clean up failback job; terminate recovery job by following the steps outlined above when we ran a drill.</t>
    </r>
  </si>
  <si>
    <t>6.12</t>
  </si>
  <si>
    <r>
      <rPr>
        <sz val="11"/>
        <rFont val="Calibri"/>
      </rPr>
      <t>Ensure CloudWatch Metrics for AWS EDR</t>
    </r>
  </si>
  <si>
    <r>
      <rPr>
        <sz val="11"/>
        <color rgb="FF000000"/>
        <rFont val="Calibri"/>
      </rPr>
      <t>Set up and monitor AWS CloudWatch metrics for Endpoint Detection and Response (EDR) to track and analyze the performance and security of your AWS environment. This involves configuring CloudWatch to collect detailed logs and metrics on EDR activities, such as threat detections, response actions, and system health. Regularly review these metrics to identify trends, anomalies, and potential security issues, enabling proactive management and timely responses to ensure the effectiveness of your EDR solution.</t>
    </r>
  </si>
  <si>
    <r>
      <rPr>
        <sz val="11"/>
        <color rgb="FF000000"/>
        <rFont val="Calibri"/>
      </rPr>
      <t xml:space="preserve">-  </t>
    </r>
    <r>
      <rPr>
        <b/>
        <sz val="11"/>
        <color rgb="FF000000"/>
        <rFont val="Calibri"/>
      </rPr>
      <t>Sign in to the AWS Management Console:</t>
    </r>
    <r>
      <rPr>
        <sz val="11"/>
        <color rgb="FF000000"/>
        <rFont val="Calibri"/>
      </rPr>
      <t xml:space="preserve">
</t>
    </r>
    <r>
      <rPr>
        <sz val="11"/>
        <color rgb="FF000000"/>
        <rFont val="Calibri"/>
      </rPr>
      <t xml:space="preserve">- Open the AWS Management Console </t>
    </r>
    <r>
      <rPr>
        <sz val="11"/>
        <color rgb="FF0000FF"/>
        <rFont val="Calibri"/>
      </rPr>
      <t>(https://aws.amazon.com/console/)</t>
    </r>
    <r>
      <rPr>
        <sz val="11"/>
        <color rgb="FF000000"/>
        <rFont val="Calibri"/>
      </rPr>
      <t xml:space="preserve"> and sign in with your credentials.</t>
    </r>
    <r>
      <rPr>
        <sz val="11"/>
        <color rgb="FF000000"/>
        <rFont val="Calibri"/>
      </rPr>
      <t xml:space="preserve">
</t>
    </r>
    <r>
      <rPr>
        <sz val="11"/>
        <color rgb="FF000000"/>
        <rFont val="Calibri"/>
      </rPr>
      <t xml:space="preserve">-  </t>
    </r>
    <r>
      <rPr>
        <b/>
        <sz val="11"/>
        <color rgb="FF000000"/>
        <rFont val="Calibri"/>
      </rPr>
      <t>Navigate to CloudWatch:</t>
    </r>
    <r>
      <rPr>
        <sz val="11"/>
        <color rgb="FF000000"/>
        <rFont val="Calibri"/>
      </rPr>
      <t xml:space="preserve">
</t>
    </r>
    <r>
      <rPr>
        <sz val="11"/>
        <color rgb="FF000000"/>
        <rFont val="Calibri"/>
      </rPr>
      <t xml:space="preserve">- In the AWS Management Console, navigate to the </t>
    </r>
    <r>
      <rPr>
        <b/>
        <sz val="11"/>
        <color rgb="FF000000"/>
        <rFont val="Calibri"/>
      </rPr>
      <t>CloudWatch</t>
    </r>
    <r>
      <rPr>
        <sz val="11"/>
        <color rgb="FF000000"/>
        <rFont val="Calibri"/>
      </rPr>
      <t xml:space="preserve"> service.</t>
    </r>
    <r>
      <rPr>
        <sz val="11"/>
        <color rgb="FF000000"/>
        <rFont val="Calibri"/>
      </rPr>
      <t xml:space="preserve">
</t>
    </r>
    <r>
      <rPr>
        <sz val="11"/>
        <color rgb="FF000000"/>
        <rFont val="Calibri"/>
      </rPr>
      <t xml:space="preserve">-  </t>
    </r>
    <r>
      <rPr>
        <b/>
        <sz val="11"/>
        <color rgb="FF000000"/>
        <rFont val="Calibri"/>
      </rPr>
      <t>Create a CloudWatch Log Group:</t>
    </r>
    <r>
      <rPr>
        <sz val="11"/>
        <color rgb="FF000000"/>
        <rFont val="Calibri"/>
      </rPr>
      <t xml:space="preserve">
</t>
    </r>
    <r>
      <rPr>
        <sz val="11"/>
        <color rgb="FF000000"/>
        <rFont val="Calibri"/>
      </rPr>
      <t xml:space="preserve">- Select </t>
    </r>
    <r>
      <rPr>
        <b/>
        <sz val="11"/>
        <color rgb="FF000000"/>
        <rFont val="Calibri"/>
      </rPr>
      <t>Logs</t>
    </r>
    <r>
      <rPr>
        <sz val="11"/>
        <color rgb="FF000000"/>
        <rFont val="Calibri"/>
      </rPr>
      <t xml:space="preserve"> from the navigation pane.</t>
    </r>
    <r>
      <rPr>
        <sz val="11"/>
        <color rgb="FF000000"/>
        <rFont val="Calibri"/>
      </rPr>
      <t xml:space="preserve">
</t>
    </r>
    <r>
      <rPr>
        <sz val="11"/>
        <color rgb="FF000000"/>
        <rFont val="Calibri"/>
      </rPr>
      <t xml:space="preserve">- Click on </t>
    </r>
    <r>
      <rPr>
        <b/>
        <sz val="11"/>
        <color rgb="FF000000"/>
        <rFont val="Calibri"/>
      </rPr>
      <t>Create log group</t>
    </r>
    <r>
      <rPr>
        <sz val="11"/>
        <color rgb="FF000000"/>
        <rFont val="Calibri"/>
      </rPr>
      <t>.</t>
    </r>
    <r>
      <rPr>
        <sz val="11"/>
        <color rgb="FF000000"/>
        <rFont val="Calibri"/>
      </rPr>
      <t xml:space="preserve">
</t>
    </r>
    <r>
      <rPr>
        <sz val="11"/>
        <color rgb="FF000000"/>
        <rFont val="Calibri"/>
      </rPr>
      <t xml:space="preserve">- Enter a name for the log group and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t>
    </r>
    <r>
      <rPr>
        <b/>
        <sz val="11"/>
        <color rgb="FF000000"/>
        <rFont val="Calibri"/>
      </rPr>
      <t>Configure AWS EDR to Send Logs to CloudWatch:</t>
    </r>
    <r>
      <rPr>
        <sz val="11"/>
        <color rgb="FF000000"/>
        <rFont val="Calibri"/>
      </rPr>
      <t xml:space="preserve">
</t>
    </r>
    <r>
      <rPr>
        <sz val="11"/>
        <color rgb="FF000000"/>
        <rFont val="Calibri"/>
      </rPr>
      <t>- Go to the AWS EDR (Elastic Disaster Recovery) console.</t>
    </r>
    <r>
      <rPr>
        <sz val="11"/>
        <color rgb="FF000000"/>
        <rFont val="Calibri"/>
      </rPr>
      <t xml:space="preserve">
</t>
    </r>
    <r>
      <rPr>
        <sz val="11"/>
        <color rgb="FF000000"/>
        <rFont val="Calibri"/>
      </rPr>
      <t>- In the AWS EDR console, configure your settings to send logs and metrics to the CloudWatch log group you created.</t>
    </r>
    <r>
      <rPr>
        <sz val="11"/>
        <color rgb="FF000000"/>
        <rFont val="Calibri"/>
      </rPr>
      <t xml:space="preserve">
</t>
    </r>
    <r>
      <rPr>
        <sz val="11"/>
        <color rgb="FF000000"/>
        <rFont val="Calibri"/>
      </rPr>
      <t xml:space="preserve">-  </t>
    </r>
    <r>
      <rPr>
        <b/>
        <sz val="11"/>
        <color rgb="FF000000"/>
        <rFont val="Calibri"/>
      </rPr>
      <t>Set Up CloudWatch Alarms:</t>
    </r>
    <r>
      <rPr>
        <sz val="11"/>
        <color rgb="FF000000"/>
        <rFont val="Calibri"/>
      </rPr>
      <t xml:space="preserve">
</t>
    </r>
    <r>
      <rPr>
        <sz val="11"/>
        <color rgb="FF000000"/>
        <rFont val="Calibri"/>
      </rPr>
      <t xml:space="preserve">- In the CloudWatch console, select </t>
    </r>
    <r>
      <rPr>
        <b/>
        <sz val="11"/>
        <color rgb="FF000000"/>
        <rFont val="Calibri"/>
      </rPr>
      <t>Alarms</t>
    </r>
    <r>
      <rPr>
        <sz val="11"/>
        <color rgb="FF000000"/>
        <rFont val="Calibri"/>
      </rPr>
      <t xml:space="preserve"> from the navigation pane.</t>
    </r>
    <r>
      <rPr>
        <sz val="11"/>
        <color rgb="FF000000"/>
        <rFont val="Calibri"/>
      </rPr>
      <t xml:space="preserve">
</t>
    </r>
    <r>
      <rPr>
        <sz val="11"/>
        <color rgb="FF000000"/>
        <rFont val="Calibri"/>
      </rPr>
      <t xml:space="preserve">- Click on </t>
    </r>
    <r>
      <rPr>
        <b/>
        <sz val="11"/>
        <color rgb="FF000000"/>
        <rFont val="Calibri"/>
      </rPr>
      <t>Create Alarm</t>
    </r>
    <r>
      <rPr>
        <sz val="11"/>
        <color rgb="FF000000"/>
        <rFont val="Calibri"/>
      </rPr>
      <t>.</t>
    </r>
    <r>
      <rPr>
        <sz val="11"/>
        <color rgb="FF000000"/>
        <rFont val="Calibri"/>
      </rPr>
      <t xml:space="preserve">
</t>
    </r>
    <r>
      <rPr>
        <sz val="11"/>
        <color rgb="FF000000"/>
        <rFont val="Calibri"/>
      </rPr>
      <t>- Select the metric you want to monitor from the list of AWS EDR metrics.</t>
    </r>
    <r>
      <rPr>
        <sz val="11"/>
        <color rgb="FF000000"/>
        <rFont val="Calibri"/>
      </rPr>
      <t xml:space="preserve">
</t>
    </r>
    <r>
      <rPr>
        <sz val="11"/>
        <color rgb="FF000000"/>
        <rFont val="Calibri"/>
      </rPr>
      <t>- Configure the conditions for the alarm (e.g., threshold, period, etc.).</t>
    </r>
    <r>
      <rPr>
        <sz val="11"/>
        <color rgb="FF000000"/>
        <rFont val="Calibri"/>
      </rPr>
      <t xml:space="preserve">
</t>
    </r>
    <r>
      <rPr>
        <sz val="11"/>
        <color rgb="FF000000"/>
        <rFont val="Calibri"/>
      </rPr>
      <t>- Set the actions to take when the alarm state is triggered (e.g., send a notification).</t>
    </r>
    <r>
      <rPr>
        <sz val="11"/>
        <color rgb="FF000000"/>
        <rFont val="Calibri"/>
      </rPr>
      <t xml:space="preserve">
</t>
    </r>
    <r>
      <rPr>
        <sz val="11"/>
        <color rgb="FF000000"/>
        <rFont val="Calibri"/>
      </rPr>
      <t>- Review and create the alarm.</t>
    </r>
    <r>
      <rPr>
        <sz val="11"/>
        <color rgb="FF000000"/>
        <rFont val="Calibri"/>
      </rPr>
      <t xml:space="preserve">
</t>
    </r>
    <r>
      <rPr>
        <sz val="11"/>
        <color rgb="FF000000"/>
        <rFont val="Calibri"/>
      </rPr>
      <t xml:space="preserve">-  </t>
    </r>
    <r>
      <rPr>
        <b/>
        <sz val="11"/>
        <color rgb="FF000000"/>
        <rFont val="Calibri"/>
      </rPr>
      <t>Create CloudWatch Dashboards:</t>
    </r>
    <r>
      <rPr>
        <sz val="11"/>
        <color rgb="FF000000"/>
        <rFont val="Calibri"/>
      </rPr>
      <t xml:space="preserve">
</t>
    </r>
    <r>
      <rPr>
        <sz val="11"/>
        <color rgb="FF000000"/>
        <rFont val="Calibri"/>
      </rPr>
      <t xml:space="preserve">- In the CloudWatch console, select </t>
    </r>
    <r>
      <rPr>
        <b/>
        <sz val="11"/>
        <color rgb="FF000000"/>
        <rFont val="Calibri"/>
      </rPr>
      <t>Dashboards</t>
    </r>
    <r>
      <rPr>
        <sz val="11"/>
        <color rgb="FF000000"/>
        <rFont val="Calibri"/>
      </rPr>
      <t xml:space="preserve"> from the navigation pane.</t>
    </r>
    <r>
      <rPr>
        <sz val="11"/>
        <color rgb="FF000000"/>
        <rFont val="Calibri"/>
      </rPr>
      <t xml:space="preserve">
</t>
    </r>
    <r>
      <rPr>
        <sz val="11"/>
        <color rgb="FF000000"/>
        <rFont val="Calibri"/>
      </rPr>
      <t xml:space="preserve">- Click on </t>
    </r>
    <r>
      <rPr>
        <b/>
        <sz val="11"/>
        <color rgb="FF000000"/>
        <rFont val="Calibri"/>
      </rPr>
      <t>Create dashboard</t>
    </r>
    <r>
      <rPr>
        <sz val="11"/>
        <color rgb="FF000000"/>
        <rFont val="Calibri"/>
      </rPr>
      <t>.</t>
    </r>
    <r>
      <rPr>
        <sz val="11"/>
        <color rgb="FF000000"/>
        <rFont val="Calibri"/>
      </rPr>
      <t xml:space="preserve">
</t>
    </r>
    <r>
      <rPr>
        <sz val="11"/>
        <color rgb="FF000000"/>
        <rFont val="Calibri"/>
      </rPr>
      <t xml:space="preserve">- Enter a name for your dashboard and click </t>
    </r>
    <r>
      <rPr>
        <b/>
        <sz val="11"/>
        <color rgb="FF000000"/>
        <rFont val="Calibri"/>
      </rPr>
      <t>Create</t>
    </r>
    <r>
      <rPr>
        <sz val="11"/>
        <color rgb="FF000000"/>
        <rFont val="Calibri"/>
      </rPr>
      <t>.</t>
    </r>
    <r>
      <rPr>
        <sz val="11"/>
        <color rgb="FF000000"/>
        <rFont val="Calibri"/>
      </rPr>
      <t xml:space="preserve">
</t>
    </r>
    <r>
      <rPr>
        <sz val="11"/>
        <color rgb="FF000000"/>
        <rFont val="Calibri"/>
      </rPr>
      <t>- Add widgets to the dashboard by selecting the relevant AWS EDR metrics.</t>
    </r>
    <r>
      <rPr>
        <sz val="11"/>
        <color rgb="FF000000"/>
        <rFont val="Calibri"/>
      </rPr>
      <t xml:space="preserve">
</t>
    </r>
    <r>
      <rPr>
        <sz val="11"/>
        <color rgb="FF000000"/>
        <rFont val="Calibri"/>
      </rPr>
      <t>- Customize the widgets to display the data in a meaningful way (e.g., graphs, numbers).</t>
    </r>
    <r>
      <rPr>
        <sz val="11"/>
        <color rgb="FF000000"/>
        <rFont val="Calibri"/>
      </rPr>
      <t xml:space="preserve">
</t>
    </r>
    <r>
      <rPr>
        <sz val="11"/>
        <color rgb="FF000000"/>
        <rFont val="Calibri"/>
      </rPr>
      <t xml:space="preserve">-  </t>
    </r>
    <r>
      <rPr>
        <b/>
        <sz val="11"/>
        <color rgb="FF000000"/>
        <rFont val="Calibri"/>
      </rPr>
      <t>Enable CloudWatch Logs Insights:</t>
    </r>
    <r>
      <rPr>
        <sz val="11"/>
        <color rgb="FF000000"/>
        <rFont val="Calibri"/>
      </rPr>
      <t xml:space="preserve">
</t>
    </r>
    <r>
      <rPr>
        <sz val="11"/>
        <color rgb="FF000000"/>
        <rFont val="Calibri"/>
      </rPr>
      <t xml:space="preserve">- In the CloudWatch console, select </t>
    </r>
    <r>
      <rPr>
        <b/>
        <sz val="11"/>
        <color rgb="FF000000"/>
        <rFont val="Calibri"/>
      </rPr>
      <t>Logs Insights</t>
    </r>
    <r>
      <rPr>
        <sz val="11"/>
        <color rgb="FF000000"/>
        <rFont val="Calibri"/>
      </rPr>
      <t xml:space="preserve"> from the navigation pane.</t>
    </r>
    <r>
      <rPr>
        <sz val="11"/>
        <color rgb="FF000000"/>
        <rFont val="Calibri"/>
      </rPr>
      <t xml:space="preserve">
</t>
    </r>
    <r>
      <rPr>
        <sz val="11"/>
        <color rgb="FF000000"/>
        <rFont val="Calibri"/>
      </rPr>
      <t>- Choose the log group you created for AWS EDR.</t>
    </r>
    <r>
      <rPr>
        <sz val="11"/>
        <color rgb="FF000000"/>
        <rFont val="Calibri"/>
      </rPr>
      <t xml:space="preserve">
</t>
    </r>
    <r>
      <rPr>
        <sz val="11"/>
        <color rgb="FF000000"/>
        <rFont val="Calibri"/>
      </rPr>
      <t>- Use CloudWatch Logs Insights queries to analyze the log data and extract meaningful insights.</t>
    </r>
    <r>
      <rPr>
        <sz val="11"/>
        <color rgb="FF000000"/>
        <rFont val="Calibri"/>
      </rPr>
      <t xml:space="preserve">
</t>
    </r>
    <r>
      <rPr>
        <sz val="11"/>
        <color rgb="FF000000"/>
        <rFont val="Calibri"/>
      </rPr>
      <t xml:space="preserve">-  </t>
    </r>
    <r>
      <rPr>
        <b/>
        <sz val="11"/>
        <color rgb="FF000000"/>
        <rFont val="Calibri"/>
      </rPr>
      <t>Set Up CloudWatch Events:</t>
    </r>
    <r>
      <rPr>
        <sz val="11"/>
        <color rgb="FF000000"/>
        <rFont val="Calibri"/>
      </rPr>
      <t xml:space="preserve">
</t>
    </r>
    <r>
      <rPr>
        <sz val="11"/>
        <color rgb="FF000000"/>
        <rFont val="Calibri"/>
      </rPr>
      <t xml:space="preserve">- In the CloudWatch console, select </t>
    </r>
    <r>
      <rPr>
        <b/>
        <sz val="11"/>
        <color rgb="FF000000"/>
        <rFont val="Calibri"/>
      </rPr>
      <t>Events</t>
    </r>
    <r>
      <rPr>
        <sz val="11"/>
        <color rgb="FF000000"/>
        <rFont val="Calibri"/>
      </rPr>
      <t xml:space="preserve"> from the navigation pane.</t>
    </r>
    <r>
      <rPr>
        <sz val="11"/>
        <color rgb="FF000000"/>
        <rFont val="Calibri"/>
      </rPr>
      <t xml:space="preserve">
</t>
    </r>
    <r>
      <rPr>
        <sz val="11"/>
        <color rgb="FF000000"/>
        <rFont val="Calibri"/>
      </rPr>
      <t xml:space="preserve">- Click on </t>
    </r>
    <r>
      <rPr>
        <b/>
        <sz val="11"/>
        <color rgb="FF000000"/>
        <rFont val="Calibri"/>
      </rPr>
      <t>Create rule</t>
    </r>
    <r>
      <rPr>
        <sz val="11"/>
        <color rgb="FF000000"/>
        <rFont val="Calibri"/>
      </rPr>
      <t>.</t>
    </r>
    <r>
      <rPr>
        <sz val="11"/>
        <color rgb="FF000000"/>
        <rFont val="Calibri"/>
      </rPr>
      <t xml:space="preserve">
</t>
    </r>
    <r>
      <rPr>
        <sz val="11"/>
        <color rgb="FF000000"/>
        <rFont val="Calibri"/>
      </rPr>
      <t>- Define the event source and the specific events you want to capture (e.g., changes in EDR status).</t>
    </r>
    <r>
      <rPr>
        <sz val="11"/>
        <color rgb="FF000000"/>
        <rFont val="Calibri"/>
      </rPr>
      <t xml:space="preserve">
</t>
    </r>
    <r>
      <rPr>
        <sz val="11"/>
        <color rgb="FF000000"/>
        <rFont val="Calibri"/>
      </rPr>
      <t>- Set the target for the event (e.g., send a notification, invoke a Lambda function).</t>
    </r>
    <r>
      <rPr>
        <sz val="11"/>
        <color rgb="FF000000"/>
        <rFont val="Calibri"/>
      </rPr>
      <t xml:space="preserve">
</t>
    </r>
    <r>
      <rPr>
        <sz val="11"/>
        <color rgb="FF000000"/>
        <rFont val="Calibri"/>
      </rPr>
      <t xml:space="preserve">- Configure the rule and click </t>
    </r>
    <r>
      <rPr>
        <b/>
        <sz val="11"/>
        <color rgb="FF000000"/>
        <rFont val="Calibri"/>
      </rPr>
      <t>Create rule</t>
    </r>
    <r>
      <rPr>
        <sz val="11"/>
        <color rgb="FF000000"/>
        <rFont val="Calibri"/>
      </rPr>
      <t>.</t>
    </r>
  </si>
  <si>
    <t>6.13</t>
  </si>
  <si>
    <r>
      <rPr>
        <sz val="11"/>
        <rFont val="Calibri"/>
      </rPr>
      <t>Ensure working of EDR</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</si>
  <si>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</si>
  <si>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</si>
  <si>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</si>
  <si>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</si>
  <si>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</si>
  <si>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</si>
  <si>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</si>
  <si>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</si>
  <si>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</si>
  <si>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</si>
  <si>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</si>
  <si>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</si>
  <si>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</si>
  <si>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</si>
  <si>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</si>
  <si>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</si>
  <si>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</si>
  <si>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</si>
  <si>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</si>
  <si>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</si>
  <si>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</si>
  <si>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</si>
  <si>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</si>
  <si>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</si>
  <si>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</si>
  <si>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</si>
  <si>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</si>
  <si>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</si>
  <si>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</si>
  <si>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AWS Storage Services Benchmark</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</si>
  <si>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</si>
  <si>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</si>
  <si>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</si>
  <si>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03 July 2024     </t>
    </r>
    <r>
      <rPr>
        <b/>
        <sz val="11"/>
        <color rgb="FF000000"/>
        <rFont val="Calibri"/>
      </rPr>
      <t>Recommendation Count:</t>
    </r>
    <r>
      <rPr>
        <sz val="11"/>
        <color rgb="FF000000"/>
        <rFont val="Calibri"/>
      </rPr>
      <t xml:space="preserve"> 56</t>
    </r>
  </si>
  <si>
    <t>Development Url:</t>
  </si>
  <si>
    <t>https://workbench.cisecurity.org/benchmarks/12973</t>
  </si>
  <si>
    <t>Download Url:</t>
  </si>
  <si>
    <t>https://downloads.cisecurity.org/#/</t>
  </si>
  <si>
    <t>Guide Overview:</t>
  </si>
  <si>
    <r>
      <rPr>
        <sz val="11"/>
        <color rgb="FF000000"/>
        <rFont val="Calibri"/>
      </rPr>
      <t>This benchmark provides prescriptive guidance for configuring security options for the services within the Compute category in AWS. This Benchmark is intended to be used in conjunction with the CIS Amazon Web Services Foundations Benchmark. For more information about this approach see the Introduction section of this document.</t>
    </r>
    <r>
      <rPr>
        <sz val="11"/>
        <color rgb="FF000000"/>
        <rFont val="Calibri"/>
      </rPr>
      <t xml:space="preserve">
</t>
    </r>
    <r>
      <rPr>
        <sz val="11"/>
        <color rgb="FF000000"/>
        <rFont val="Calibri"/>
      </rPr>
      <t>The specific AWS Services in scope for this document include:</t>
    </r>
    <r>
      <rPr>
        <sz val="11"/>
        <color rgb="FF000000"/>
        <rFont val="Calibri"/>
      </rPr>
      <t xml:space="preserve">
</t>
    </r>
    <r>
      <rPr>
        <sz val="11"/>
        <color rgb="FF000000"/>
        <rFont val="Calibri"/>
      </rPr>
      <t>- Amazon Elastic Block Store (EBS)</t>
    </r>
    <r>
      <rPr>
        <sz val="11"/>
        <color rgb="FF000000"/>
        <rFont val="Calibri"/>
      </rPr>
      <t xml:space="preserve">
</t>
    </r>
    <r>
      <rPr>
        <sz val="11"/>
        <color rgb="FF000000"/>
        <rFont val="Calibri"/>
      </rPr>
      <t>- Amazon Elastic File System (EFS)</t>
    </r>
    <r>
      <rPr>
        <sz val="11"/>
        <color rgb="FF000000"/>
        <rFont val="Calibri"/>
      </rPr>
      <t xml:space="preserve">
</t>
    </r>
    <r>
      <rPr>
        <sz val="11"/>
        <color rgb="FF000000"/>
        <rFont val="Calibri"/>
      </rPr>
      <t>- Amazon FSx</t>
    </r>
    <r>
      <rPr>
        <sz val="11"/>
        <color rgb="FF000000"/>
        <rFont val="Calibri"/>
      </rPr>
      <t xml:space="preserve">
</t>
    </r>
    <r>
      <rPr>
        <sz val="11"/>
        <color rgb="FF000000"/>
        <rFont val="Calibri"/>
      </rPr>
      <t>- Amazon Simple Storage Service (S3)</t>
    </r>
    <r>
      <rPr>
        <sz val="11"/>
        <color rgb="FF000000"/>
        <rFont val="Calibri"/>
      </rPr>
      <t xml:space="preserve">
</t>
    </r>
    <r>
      <rPr>
        <sz val="11"/>
        <color rgb="FF000000"/>
        <rFont val="Calibri"/>
      </rPr>
      <t>- AWS Elastic Disaster Recovery (EDS)</t>
    </r>
  </si>
  <si>
    <t>Intended Audience:</t>
  </si>
  <si>
    <r>
      <rPr>
        <sz val="11"/>
        <color rgb="FF000000"/>
        <rFont val="Calibri"/>
      </rPr>
      <t>This document is intended for system and application administrators, security specialists, auditors, help desk, platform deployment, and/or DevOps personnel who plan to develop, deploy, assess, or secure solutions in Amazon Web Services.</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</si>
  <si>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</si>
  <si>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</si>
  <si>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security-focused best practice hardening of a technology; and</t>
    </r>
    <r>
      <rPr>
        <sz val="11"/>
        <color rgb="FF000000"/>
        <rFont val="Calibri"/>
      </rPr>
      <t xml:space="preserve">
</t>
    </r>
    <r>
      <rPr>
        <b/>
        <sz val="11"/>
        <color rgb="FF000000"/>
        <rFont val="Calibri"/>
      </rPr>
      <t>•</t>
    </r>
    <r>
      <rPr>
        <sz val="11"/>
        <color rgb="FF000000"/>
        <rFont val="Calibri"/>
      </rPr>
      <t xml:space="preserve">    limit the impact to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</si>
  <si>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</si>
  <si>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more critical than manageability and usability</t>
    </r>
    <r>
      <rPr>
        <sz val="11"/>
        <color rgb="FF000000"/>
        <rFont val="Calibri"/>
      </rPr>
      <t xml:space="preserve">
</t>
    </r>
    <r>
      <rPr>
        <b/>
        <sz val="11"/>
        <color rgb="FF000000"/>
        <rFont val="Calibri"/>
      </rPr>
      <t>•</t>
    </r>
    <r>
      <rPr>
        <sz val="11"/>
        <color rgb="FF000000"/>
        <rFont val="Calibri"/>
      </rPr>
      <t xml:space="preserve">    acts as a defense in depth measure</t>
    </r>
    <r>
      <rPr>
        <sz val="11"/>
        <color rgb="FF000000"/>
        <rFont val="Calibri"/>
      </rPr>
      <t xml:space="preserve">
</t>
    </r>
    <r>
      <rPr>
        <b/>
        <sz val="11"/>
        <color rgb="FF000000"/>
        <rFont val="Calibri"/>
      </rPr>
      <t>•</t>
    </r>
    <r>
      <rPr>
        <sz val="11"/>
        <color rgb="FF000000"/>
        <rFont val="Calibri"/>
      </rPr>
      <t xml:space="preserve">    may impact the utility or performance of the technology</t>
    </r>
    <r>
      <rPr>
        <sz val="11"/>
        <color rgb="FF000000"/>
        <rFont val="Calibri"/>
      </rPr>
      <t xml:space="preserve">
</t>
    </r>
    <r>
      <rPr>
        <b/>
        <sz val="11"/>
        <color rgb="FF000000"/>
        <rFont val="Calibri"/>
      </rPr>
      <t>•</t>
    </r>
    <r>
      <rPr>
        <sz val="11"/>
        <color rgb="FF000000"/>
        <rFont val="Calibri"/>
      </rPr>
      <t xml:space="preserve">    may include additional licensing, cost, or addition of third-party software</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</si>
  <si>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</si>
  <si>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</si>
  <si>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</si>
  <si>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</si>
  <si>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</si>
  <si>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</si>
  <si>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</si>
  <si>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</si>
  <si>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</si>
  <si>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</si>
  <si>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</si>
  <si>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</si>
  <si>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</si>
  <si>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</si>
  <si>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</si>
  <si>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</si>
  <si>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</si>
  <si>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</si>
  <si>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</si>
  <si>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</si>
  <si>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</si>
  <si>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AWS Storage Services Benchmark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</si>
  <si>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</si>
  <si>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</si>
  <si>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</si>
  <si>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</si>
  <si>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</si>
  <si>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</si>
  <si>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</si>
  <si>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</si>
  <si>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</si>
  <si>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</si>
  <si>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</si>
  <si>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</si>
  <si>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</si>
  <si>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</si>
  <si>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</si>
  <si>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</si>
  <si>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</si>
  <si>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</si>
  <si>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</si>
  <si>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</si>
  <si>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</si>
  <si>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</si>
  <si>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</si>
  <si>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</si>
  <si>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</si>
  <si>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</si>
  <si>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</si>
  <si>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</si>
  <si>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</si>
  <si>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</si>
  <si>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</si>
  <si>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</si>
  <si>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</si>
  <si>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</si>
  <si>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</si>
  <si>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</si>
  <si>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</si>
  <si>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</si>
  <si>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</si>
  <si>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</si>
  <si>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</si>
  <si>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</si>
  <si>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</si>
  <si>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</si>
  <si>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</si>
  <si>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</si>
  <si>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</si>
  <si>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(C78)</t>
  </si>
  <si>
    <t>% Must</t>
  </si>
  <si>
    <t>Should Count (C79)</t>
  </si>
  <si>
    <t>% Should</t>
  </si>
  <si>
    <t>Could Count (C80)</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</si>
  <si>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</si>
  <si>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</si>
  <si>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</si>
  <si>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</si>
  <si>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</si>
  <si>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</si>
  <si>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</si>
  <si>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</si>
  <si>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</si>
  <si>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</si>
  <si>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</si>
  <si>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</si>
  <si>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</si>
  <si>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</si>
  <si>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</si>
  <si>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</si>
  <si>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</si>
  <si>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</si>
  <si>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</si>
  <si>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</si>
  <si>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</si>
  <si>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</si>
  <si>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</si>
  <si>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</si>
  <si>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</si>
  <si>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</si>
  <si>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</si>
  <si>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</si>
  <si>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</si>
  <si>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</si>
  <si>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</si>
  <si>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</si>
  <si>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</si>
  <si>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</si>
  <si>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</si>
  <si>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</si>
  <si>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</si>
  <si>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</si>
  <si>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</si>
  <si>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</si>
  <si>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</si>
  <si>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</si>
  <si>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</si>
  <si>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</si>
  <si>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</si>
  <si>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</si>
  <si>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</si>
  <si>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</si>
  <si>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</si>
  <si>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</si>
  <si>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</si>
  <si>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</si>
  <si>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</si>
  <si>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</si>
  <si>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</si>
  <si>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</si>
  <si>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</si>
  <si>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</si>
  <si>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</si>
  <si>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</si>
  <si>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</si>
  <si>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</si>
  <si>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</si>
  <si>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</si>
  <si>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</si>
  <si>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</si>
  <si>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</si>
  <si>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</si>
  <si>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</si>
  <si>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</si>
  <si>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</si>
  <si>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</si>
  <si>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</si>
  <si>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</si>
  <si>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</si>
  <si>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</si>
  <si>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</si>
  <si>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</si>
  <si>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</si>
  <si>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</si>
  <si>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</si>
  <si>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</si>
  <si>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</si>
  <si>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</si>
  <si>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</si>
  <si>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</si>
  <si>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</si>
  <si>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</si>
  <si>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</si>
  <si>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</si>
  <si>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</si>
  <si>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</si>
  <si>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</si>
  <si>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</si>
  <si>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</si>
  <si>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</si>
  <si>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</si>
  <si>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</si>
  <si>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</si>
  <si>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</si>
  <si>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</si>
  <si>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</si>
  <si>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</si>
  <si>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</si>
  <si>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</si>
  <si>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</si>
  <si>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</si>
  <si>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</si>
  <si>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</si>
  <si>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</si>
  <si>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</si>
  <si>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</si>
  <si>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</si>
  <si>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</si>
  <si>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</si>
  <si>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</si>
  <si>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</si>
  <si>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</si>
  <si>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</si>
  <si>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</si>
  <si>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</si>
  <si>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</si>
  <si>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</si>
  <si>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</si>
  <si>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</si>
  <si>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</si>
  <si>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</si>
  <si>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</si>
  <si>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</si>
  <si>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</si>
  <si>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</si>
  <si>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</si>
  <si>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</si>
  <si>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</si>
  <si>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</si>
  <si>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</si>
  <si>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</si>
  <si>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</si>
  <si>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</si>
  <si>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</si>
  <si>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</si>
  <si>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</si>
  <si>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</si>
  <si>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</si>
  <si>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</si>
  <si>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</si>
  <si>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</si>
  <si>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</si>
  <si>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</si>
  <si>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</si>
  <si>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</si>
  <si>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</si>
  <si>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</si>
  <si>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</si>
  <si>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</si>
  <si>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</si>
  <si>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</si>
  <si>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</si>
  <si>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</si>
  <si>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</si>
  <si>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</si>
  <si>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</si>
  <si>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</si>
  <si>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</si>
  <si>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</si>
  <si>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</si>
  <si>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</si>
  <si>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</si>
  <si>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</si>
  <si>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</si>
  <si>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</si>
  <si>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</si>
  <si>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</si>
  <si>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</si>
  <si>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</si>
  <si>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</si>
  <si>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</si>
  <si>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</si>
  <si>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</si>
  <si>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</si>
  <si>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</si>
  <si>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</si>
  <si>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</si>
  <si>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</si>
  <si>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</si>
  <si>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</si>
  <si>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</si>
  <si>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</si>
  <si>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</si>
  <si>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</si>
  <si>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</si>
  <si>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</si>
  <si>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</si>
  <si>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</si>
  <si>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</si>
  <si>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</si>
  <si>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</si>
  <si>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</si>
  <si>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</si>
  <si>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</si>
  <si>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</si>
  <si>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</si>
  <si>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</si>
  <si>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</si>
  <si>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</si>
  <si>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</si>
  <si>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</si>
  <si>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</si>
  <si>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</si>
  <si>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</si>
  <si>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</si>
  <si>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</si>
  <si>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</si>
  <si>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</si>
  <si>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</si>
  <si>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</si>
  <si>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</si>
  <si>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</si>
  <si>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</si>
  <si>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</si>
  <si>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</si>
  <si>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</si>
  <si>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</si>
  <si>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Encrypt Data on Removable Media</t>
  </si>
  <si>
    <t>Encrypt data on removable media.</t>
  </si>
  <si>
    <r>
      <rPr>
        <b/>
        <sz val="11"/>
        <color rgb="FF000000"/>
        <rFont val="Calibri"/>
      </rPr>
      <t>Obj #1:</t>
    </r>
    <r>
      <rPr>
        <sz val="11"/>
        <color rgb="FF000000"/>
        <rFont val="Calibri"/>
      </rPr>
      <t xml:space="preserve"> Data on removable media is encrypted.</t>
    </r>
  </si>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</sst>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AD72-4987-A4B4-B5634D5C7F8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AD72-4987-A4B4-B5634D5C7F8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56</c:v>
                </c:pt>
              </c:numCache>
            </c:numRef>
          </c:val>
          <c:extLst>
            <c:ext xmlns:c16="http://schemas.microsoft.com/office/drawing/2014/chart" uri="{C3380CC4-5D6E-409C-BE32-E72D297353CC}">
              <c16:uniqueId val="{00000002-AD72-4987-A4B4-B5634D5C7F88}"/>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2</c:v>
                </c:pt>
              </c:strCache>
            </c:strRef>
          </c:cat>
          <c:val>
            <c:numRef>
              <c:f>Dashboard!$C$29:$C$29</c:f>
              <c:numCache>
                <c:formatCode>General</c:formatCode>
                <c:ptCount val="1"/>
                <c:pt idx="0">
                  <c:v>0</c:v>
                </c:pt>
              </c:numCache>
            </c:numRef>
          </c:val>
          <c:extLst>
            <c:ext xmlns:c16="http://schemas.microsoft.com/office/drawing/2014/chart" uri="{C3380CC4-5D6E-409C-BE32-E72D297353CC}">
              <c16:uniqueId val="{00000000-9289-4574-9381-93119FB6EF5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2</c:v>
                </c:pt>
              </c:strCache>
            </c:strRef>
          </c:cat>
          <c:val>
            <c:numRef>
              <c:f>Dashboard!$D$29:$D$29</c:f>
              <c:numCache>
                <c:formatCode>General</c:formatCode>
                <c:ptCount val="1"/>
                <c:pt idx="0">
                  <c:v>0</c:v>
                </c:pt>
              </c:numCache>
            </c:numRef>
          </c:val>
          <c:extLst>
            <c:ext xmlns:c16="http://schemas.microsoft.com/office/drawing/2014/chart" uri="{C3380CC4-5D6E-409C-BE32-E72D297353CC}">
              <c16:uniqueId val="{00000001-9289-4574-9381-93119FB6EF5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2</c:v>
                </c:pt>
              </c:strCache>
            </c:strRef>
          </c:cat>
          <c:val>
            <c:numRef>
              <c:f>Dashboard!$E$29:$E$29</c:f>
              <c:numCache>
                <c:formatCode>General</c:formatCode>
                <c:ptCount val="1"/>
                <c:pt idx="0">
                  <c:v>56</c:v>
                </c:pt>
              </c:numCache>
            </c:numRef>
          </c:val>
          <c:extLst>
            <c:ext xmlns:c16="http://schemas.microsoft.com/office/drawing/2014/chart" uri="{C3380CC4-5D6E-409C-BE32-E72D297353CC}">
              <c16:uniqueId val="{00000002-9289-4574-9381-93119FB6EF5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Dashboard!$C$42:$C$47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2790-4F6A-A4D0-47C70078009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Dashboard!$D$42:$D$47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2790-4F6A-A4D0-47C70078009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Dashboard!$E$42:$E$47</c:f>
              <c:numCache>
                <c:formatCode>General</c:formatCode>
                <c:ptCount val="6"/>
                <c:pt idx="0">
                  <c:v>0</c:v>
                </c:pt>
                <c:pt idx="1">
                  <c:v>0</c:v>
                </c:pt>
                <c:pt idx="2">
                  <c:v>0</c:v>
                </c:pt>
                <c:pt idx="3">
                  <c:v>0</c:v>
                </c:pt>
                <c:pt idx="4">
                  <c:v>0</c:v>
                </c:pt>
                <c:pt idx="5">
                  <c:v>56</c:v>
                </c:pt>
              </c:numCache>
            </c:numRef>
          </c:val>
          <c:extLst>
            <c:ext xmlns:c16="http://schemas.microsoft.com/office/drawing/2014/chart" uri="{C3380CC4-5D6E-409C-BE32-E72D297353CC}">
              <c16:uniqueId val="{00000002-2790-4F6A-A4D0-47C70078009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Dashboard!$B$65:$B$65</c:f>
              <c:strCache>
                <c:ptCount val="1"/>
                <c:pt idx="0">
                  <c:v>Manual</c:v>
                </c:pt>
              </c:strCache>
            </c:strRef>
          </c:cat>
          <c:val>
            <c:numRef>
              <c:f>Dashboard!$C$65:$C$65</c:f>
              <c:numCache>
                <c:formatCode>General</c:formatCode>
                <c:ptCount val="1"/>
                <c:pt idx="0">
                  <c:v>0</c:v>
                </c:pt>
              </c:numCache>
            </c:numRef>
          </c:val>
          <c:extLst>
            <c:ext xmlns:c16="http://schemas.microsoft.com/office/drawing/2014/chart" uri="{C3380CC4-5D6E-409C-BE32-E72D297353CC}">
              <c16:uniqueId val="{00000000-54D3-4405-9283-91CD7B1F824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Dashboard!$B$65:$B$65</c:f>
              <c:strCache>
                <c:ptCount val="1"/>
                <c:pt idx="0">
                  <c:v>Manual</c:v>
                </c:pt>
              </c:strCache>
            </c:strRef>
          </c:cat>
          <c:val>
            <c:numRef>
              <c:f>Dashboard!$D$65:$D$65</c:f>
              <c:numCache>
                <c:formatCode>General</c:formatCode>
                <c:ptCount val="1"/>
                <c:pt idx="0">
                  <c:v>0</c:v>
                </c:pt>
              </c:numCache>
            </c:numRef>
          </c:val>
          <c:extLst>
            <c:ext xmlns:c16="http://schemas.microsoft.com/office/drawing/2014/chart" uri="{C3380CC4-5D6E-409C-BE32-E72D297353CC}">
              <c16:uniqueId val="{00000001-54D3-4405-9283-91CD7B1F824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Dashboard!$B$65:$B$65</c:f>
              <c:strCache>
                <c:ptCount val="1"/>
                <c:pt idx="0">
                  <c:v>Manual</c:v>
                </c:pt>
              </c:strCache>
            </c:strRef>
          </c:cat>
          <c:val>
            <c:numRef>
              <c:f>Dashboard!$E$65:$E$65</c:f>
              <c:numCache>
                <c:formatCode>General</c:formatCode>
                <c:ptCount val="1"/>
                <c:pt idx="0">
                  <c:v>56</c:v>
                </c:pt>
              </c:numCache>
            </c:numRef>
          </c:val>
          <c:extLst>
            <c:ext xmlns:c16="http://schemas.microsoft.com/office/drawing/2014/chart" uri="{C3380CC4-5D6E-409C-BE32-E72D297353CC}">
              <c16:uniqueId val="{00000002-54D3-4405-9283-91CD7B1F824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Dashboard!$B$78:$B$82</c:f>
              <c:strCache>
                <c:ptCount val="5"/>
                <c:pt idx="0">
                  <c:v>Must</c:v>
                </c:pt>
                <c:pt idx="1">
                  <c:v>Should</c:v>
                </c:pt>
                <c:pt idx="2">
                  <c:v>Could</c:v>
                </c:pt>
                <c:pt idx="3">
                  <c:v>Won't</c:v>
                </c:pt>
                <c:pt idx="4">
                  <c:v>Unassigned</c:v>
                </c:pt>
              </c:strCache>
            </c:strRef>
          </c:cat>
          <c:val>
            <c:numRef>
              <c:f>Dashboard!$C$78:$C$82</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EF04-4B88-8EC0-293BABD8FFA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Dashboard!$B$78:$B$82</c:f>
              <c:strCache>
                <c:ptCount val="5"/>
                <c:pt idx="0">
                  <c:v>Must</c:v>
                </c:pt>
                <c:pt idx="1">
                  <c:v>Should</c:v>
                </c:pt>
                <c:pt idx="2">
                  <c:v>Could</c:v>
                </c:pt>
                <c:pt idx="3">
                  <c:v>Won't</c:v>
                </c:pt>
                <c:pt idx="4">
                  <c:v>Unassigned</c:v>
                </c:pt>
              </c:strCache>
            </c:strRef>
          </c:cat>
          <c:val>
            <c:numRef>
              <c:f>Dashboard!$D$78:$D$82</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EF04-4B88-8EC0-293BABD8FFA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Dashboard!$B$78:$B$82</c:f>
              <c:strCache>
                <c:ptCount val="5"/>
                <c:pt idx="0">
                  <c:v>Must</c:v>
                </c:pt>
                <c:pt idx="1">
                  <c:v>Should</c:v>
                </c:pt>
                <c:pt idx="2">
                  <c:v>Could</c:v>
                </c:pt>
                <c:pt idx="3">
                  <c:v>Won't</c:v>
                </c:pt>
                <c:pt idx="4">
                  <c:v>Unassigned</c:v>
                </c:pt>
              </c:strCache>
            </c:strRef>
          </c:cat>
          <c:val>
            <c:numRef>
              <c:f>Dashboard!$E$78:$E$82</c:f>
              <c:numCache>
                <c:formatCode>General</c:formatCode>
                <c:ptCount val="5"/>
                <c:pt idx="0">
                  <c:v>0</c:v>
                </c:pt>
                <c:pt idx="1">
                  <c:v>0</c:v>
                </c:pt>
                <c:pt idx="2">
                  <c:v>0</c:v>
                </c:pt>
                <c:pt idx="3">
                  <c:v>0</c:v>
                </c:pt>
                <c:pt idx="4">
                  <c:v>56</c:v>
                </c:pt>
              </c:numCache>
            </c:numRef>
          </c:val>
          <c:extLst>
            <c:ext xmlns:c16="http://schemas.microsoft.com/office/drawing/2014/chart" uri="{C3380CC4-5D6E-409C-BE32-E72D297353CC}">
              <c16:uniqueId val="{00000002-EF04-4B88-8EC0-293BABD8FFA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Dashboard!$B$99:$B$102</c:f>
              <c:strCache>
                <c:ptCount val="4"/>
                <c:pt idx="0">
                  <c:v>Low</c:v>
                </c:pt>
                <c:pt idx="1">
                  <c:v>Medium</c:v>
                </c:pt>
                <c:pt idx="2">
                  <c:v>High</c:v>
                </c:pt>
                <c:pt idx="3">
                  <c:v>Unassessed</c:v>
                </c:pt>
              </c:strCache>
            </c:strRef>
          </c:cat>
          <c:val>
            <c:numRef>
              <c:f>Dashboard!$C$99:$C$102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0C3A-4713-9EEC-3ACAE9B1C14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Dashboard!$B$99:$B$102</c:f>
              <c:strCache>
                <c:ptCount val="4"/>
                <c:pt idx="0">
                  <c:v>Low</c:v>
                </c:pt>
                <c:pt idx="1">
                  <c:v>Medium</c:v>
                </c:pt>
                <c:pt idx="2">
                  <c:v>High</c:v>
                </c:pt>
                <c:pt idx="3">
                  <c:v>Unassessed</c:v>
                </c:pt>
              </c:strCache>
            </c:strRef>
          </c:cat>
          <c:val>
            <c:numRef>
              <c:f>Dashboard!$D$99:$D$102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0C3A-4713-9EEC-3ACAE9B1C14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Dashboard!$B$99:$B$102</c:f>
              <c:strCache>
                <c:ptCount val="4"/>
                <c:pt idx="0">
                  <c:v>Low</c:v>
                </c:pt>
                <c:pt idx="1">
                  <c:v>Medium</c:v>
                </c:pt>
                <c:pt idx="2">
                  <c:v>High</c:v>
                </c:pt>
                <c:pt idx="3">
                  <c:v>Unassessed</c:v>
                </c:pt>
              </c:strCache>
            </c:strRef>
          </c:cat>
          <c:val>
            <c:numRef>
              <c:f>Dashboard!$E$99:$E$102</c:f>
              <c:numCache>
                <c:formatCode>General</c:formatCode>
                <c:ptCount val="4"/>
                <c:pt idx="0">
                  <c:v>0</c:v>
                </c:pt>
                <c:pt idx="1">
                  <c:v>0</c:v>
                </c:pt>
                <c:pt idx="2">
                  <c:v>0</c:v>
                </c:pt>
                <c:pt idx="3">
                  <c:v>56</c:v>
                </c:pt>
              </c:numCache>
            </c:numRef>
          </c:val>
          <c:extLst>
            <c:ext xmlns:c16="http://schemas.microsoft.com/office/drawing/2014/chart" uri="{C3380CC4-5D6E-409C-BE32-E72D297353CC}">
              <c16:uniqueId val="{00000002-0C3A-4713-9EEC-3ACAE9B1C14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Dashboard!$P$135:$P$164</c:f>
              <c:numCache>
                <c:formatCode>yyyy\-mm\-dd</c:formatCode>
                <c:ptCount val="30"/>
              </c:numCache>
            </c:numRef>
          </c:cat>
          <c:val>
            <c:numRef>
              <c:f>Dashboard!$R$135:$R$164</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EC51-4AF1-BD41-E426F472B7DF}"/>
            </c:ext>
          </c:extLst>
        </c:ser>
        <c:ser>
          <c:idx val="1"/>
          <c:order val="1"/>
          <c:tx>
            <c:v>Must % Resolved</c:v>
          </c:tx>
          <c:spPr>
            <a:ln w="22225" cap="rnd">
              <a:solidFill>
                <a:schemeClr val="accent2"/>
              </a:solidFill>
              <a:round/>
            </a:ln>
            <a:effectLst/>
          </c:spPr>
          <c:marker>
            <c:symbol val="none"/>
          </c:marker>
          <c:cat>
            <c:numRef>
              <c:f>Dashboard!$P$135:$P$164</c:f>
              <c:numCache>
                <c:formatCode>yyyy\-mm\-dd</c:formatCode>
                <c:ptCount val="30"/>
              </c:numCache>
            </c:numRef>
          </c:cat>
          <c:val>
            <c:numRef>
              <c:f>Dashboard!$T$135:$T$164</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EC51-4AF1-BD41-E426F472B7DF}"/>
            </c:ext>
          </c:extLst>
        </c:ser>
        <c:ser>
          <c:idx val="2"/>
          <c:order val="2"/>
          <c:tx>
            <c:v>Should % Resolved</c:v>
          </c:tx>
          <c:spPr>
            <a:ln w="22225" cap="rnd">
              <a:solidFill>
                <a:schemeClr val="accent3"/>
              </a:solidFill>
              <a:round/>
            </a:ln>
            <a:effectLst/>
          </c:spPr>
          <c:marker>
            <c:symbol val="none"/>
          </c:marker>
          <c:cat>
            <c:numRef>
              <c:f>Dashboard!$P$135:$P$164</c:f>
              <c:numCache>
                <c:formatCode>yyyy\-mm\-dd</c:formatCode>
                <c:ptCount val="30"/>
              </c:numCache>
            </c:numRef>
          </c:cat>
          <c:val>
            <c:numRef>
              <c:f>Dashboard!$V$135:$V$164</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EC51-4AF1-BD41-E426F472B7DF}"/>
            </c:ext>
          </c:extLst>
        </c:ser>
        <c:ser>
          <c:idx val="3"/>
          <c:order val="3"/>
          <c:tx>
            <c:v>Could % Resolved</c:v>
          </c:tx>
          <c:spPr>
            <a:ln w="22225" cap="rnd">
              <a:solidFill>
                <a:schemeClr val="accent4"/>
              </a:solidFill>
              <a:round/>
            </a:ln>
            <a:effectLst/>
          </c:spPr>
          <c:marker>
            <c:symbol val="none"/>
          </c:marker>
          <c:cat>
            <c:numRef>
              <c:f>Dashboard!$P$135:$P$164</c:f>
              <c:numCache>
                <c:formatCode>yyyy\-mm\-dd</c:formatCode>
                <c:ptCount val="30"/>
              </c:numCache>
            </c:numRef>
          </c:cat>
          <c:val>
            <c:numRef>
              <c:f>Dashboard!$X$135:$X$164</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EC51-4AF1-BD41-E426F472B7D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Dashboard!$P$177:$P$196</c:f>
              <c:numCache>
                <c:formatCode>yyyy\-mm\-dd</c:formatCode>
                <c:ptCount val="20"/>
              </c:numCache>
            </c:numRef>
          </c:cat>
          <c:val>
            <c:numRef>
              <c:f>Dashboard!$R$177:$R$196</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F88-4B07-91CD-EAF3C52E54F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nsuqca">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ewr4ae">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39</xdr:row>
      <xdr:rowOff>95250</xdr:rowOff>
    </xdr:from>
    <xdr:to>
      <xdr:col>15</xdr:col>
      <xdr:colOff>28575</xdr:colOff>
      <xdr:row>56</xdr:row>
      <xdr:rowOff>0</xdr:rowOff>
    </xdr:to>
    <xdr:graphicFrame macro="">
      <xdr:nvGraphicFramePr>
        <xdr:cNvPr id="4" name="Chartrd24xz">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59</xdr:row>
      <xdr:rowOff>95250</xdr:rowOff>
    </xdr:from>
    <xdr:to>
      <xdr:col>15</xdr:col>
      <xdr:colOff>28575</xdr:colOff>
      <xdr:row>74</xdr:row>
      <xdr:rowOff>47625</xdr:rowOff>
    </xdr:to>
    <xdr:graphicFrame macro="">
      <xdr:nvGraphicFramePr>
        <xdr:cNvPr id="5" name="Chartiv5jgj">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74</xdr:row>
      <xdr:rowOff>95250</xdr:rowOff>
    </xdr:from>
    <xdr:to>
      <xdr:col>15</xdr:col>
      <xdr:colOff>28575</xdr:colOff>
      <xdr:row>90</xdr:row>
      <xdr:rowOff>0</xdr:rowOff>
    </xdr:to>
    <xdr:graphicFrame macro="">
      <xdr:nvGraphicFramePr>
        <xdr:cNvPr id="6" name="Charttwfyik">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93</xdr:row>
      <xdr:rowOff>95250</xdr:rowOff>
    </xdr:from>
    <xdr:to>
      <xdr:col>15</xdr:col>
      <xdr:colOff>28575</xdr:colOff>
      <xdr:row>108</xdr:row>
      <xdr:rowOff>142875</xdr:rowOff>
    </xdr:to>
    <xdr:graphicFrame macro="">
      <xdr:nvGraphicFramePr>
        <xdr:cNvPr id="7" name="Charte5byag">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130</xdr:row>
      <xdr:rowOff>95250</xdr:rowOff>
    </xdr:from>
    <xdr:to>
      <xdr:col>14</xdr:col>
      <xdr:colOff>0</xdr:colOff>
      <xdr:row>153</xdr:row>
      <xdr:rowOff>38100</xdr:rowOff>
    </xdr:to>
    <xdr:graphicFrame macro="">
      <xdr:nvGraphicFramePr>
        <xdr:cNvPr id="8" name="Chartfmc23r">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171</xdr:row>
      <xdr:rowOff>95250</xdr:rowOff>
    </xdr:from>
    <xdr:to>
      <xdr:col>14</xdr:col>
      <xdr:colOff>0</xdr:colOff>
      <xdr:row>189</xdr:row>
      <xdr:rowOff>123825</xdr:rowOff>
    </xdr:to>
    <xdr:graphicFrame macro="">
      <xdr:nvGraphicFramePr>
        <xdr:cNvPr id="9" name="Chartb2twwz">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57">
  <autoFilter ref="A1:Q57"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2973"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284</v>
      </c>
    </row>
    <row r="3" spans="2:3" ht="15" customHeight="1" x14ac:dyDescent="0.35"/>
    <row r="4" spans="2:3" ht="58" x14ac:dyDescent="0.35">
      <c r="B4" s="20" t="s">
        <v>285</v>
      </c>
      <c r="C4" s="21" t="s">
        <v>286</v>
      </c>
    </row>
    <row r="5" spans="2:3" x14ac:dyDescent="0.35">
      <c r="C5" s="21" t="s">
        <v>287</v>
      </c>
    </row>
    <row r="6" spans="2:3" x14ac:dyDescent="0.35">
      <c r="C6" s="18" t="s">
        <v>288</v>
      </c>
    </row>
    <row r="7" spans="2:3" ht="10" customHeight="1" x14ac:dyDescent="0.35"/>
    <row r="8" spans="2:3" ht="232" x14ac:dyDescent="0.35">
      <c r="B8" s="22" t="s">
        <v>289</v>
      </c>
      <c r="C8" s="21" t="s">
        <v>290</v>
      </c>
    </row>
    <row r="9" spans="2:3" ht="10" customHeight="1" x14ac:dyDescent="0.35"/>
    <row r="10" spans="2:3" ht="35" customHeight="1" x14ac:dyDescent="0.35">
      <c r="B10" s="22" t="s">
        <v>291</v>
      </c>
      <c r="C10" s="21" t="s">
        <v>292</v>
      </c>
    </row>
    <row r="11" spans="2:3" ht="75" customHeight="1" x14ac:dyDescent="0.35">
      <c r="B11" s="18" t="s">
        <v>25</v>
      </c>
      <c r="C11" s="21" t="s">
        <v>293</v>
      </c>
    </row>
    <row r="12" spans="2:3" ht="47" customHeight="1" x14ac:dyDescent="0.35">
      <c r="B12" s="18" t="s">
        <v>25</v>
      </c>
      <c r="C12" s="21" t="s">
        <v>294</v>
      </c>
    </row>
    <row r="13" spans="2:3" ht="35" customHeight="1" x14ac:dyDescent="0.35">
      <c r="B13" s="18" t="s">
        <v>25</v>
      </c>
      <c r="C13" s="21" t="s">
        <v>295</v>
      </c>
    </row>
    <row r="14" spans="2:3" ht="32" customHeight="1" x14ac:dyDescent="0.35">
      <c r="B14" s="18" t="s">
        <v>25</v>
      </c>
      <c r="C14" s="21" t="s">
        <v>296</v>
      </c>
    </row>
    <row r="15" spans="2:3" ht="30" customHeight="1" x14ac:dyDescent="0.35">
      <c r="B15" s="18" t="s">
        <v>25</v>
      </c>
      <c r="C15" s="21" t="s">
        <v>297</v>
      </c>
    </row>
    <row r="16" spans="2:3" ht="10" customHeight="1" x14ac:dyDescent="0.35"/>
    <row r="17" spans="1:3" ht="145" customHeight="1" x14ac:dyDescent="0.35">
      <c r="B17" s="22" t="s">
        <v>298</v>
      </c>
      <c r="C17" s="21" t="s">
        <v>299</v>
      </c>
    </row>
    <row r="18" spans="1:3" ht="10" customHeight="1" x14ac:dyDescent="0.35"/>
    <row r="19" spans="1:3" ht="3" customHeight="1" x14ac:dyDescent="0.35">
      <c r="B19" s="23"/>
      <c r="C19" s="23"/>
    </row>
    <row r="20" spans="1:3" ht="12" customHeight="1" x14ac:dyDescent="0.35"/>
    <row r="21" spans="1:3" ht="35" customHeight="1" x14ac:dyDescent="0.35">
      <c r="A21" s="25"/>
      <c r="B21" s="26" t="s">
        <v>300</v>
      </c>
      <c r="C21" s="27" t="s">
        <v>301</v>
      </c>
    </row>
    <row r="22" spans="1:3" ht="18" customHeight="1" x14ac:dyDescent="0.35">
      <c r="A22" s="25"/>
      <c r="B22" s="25" t="s">
        <v>25</v>
      </c>
      <c r="C22" s="27" t="s">
        <v>302</v>
      </c>
    </row>
    <row r="23" spans="1:3" ht="18" customHeight="1" x14ac:dyDescent="0.35">
      <c r="A23" s="25"/>
      <c r="B23" s="25" t="s">
        <v>25</v>
      </c>
      <c r="C23" s="27" t="s">
        <v>303</v>
      </c>
    </row>
    <row r="24" spans="1:3" ht="18" customHeight="1" x14ac:dyDescent="0.35">
      <c r="A24" s="25"/>
      <c r="B24" s="25" t="s">
        <v>25</v>
      </c>
      <c r="C24" s="27" t="s">
        <v>304</v>
      </c>
    </row>
    <row r="25" spans="1:3" ht="18" customHeight="1" x14ac:dyDescent="0.35">
      <c r="A25" s="25"/>
      <c r="B25" s="25" t="s">
        <v>25</v>
      </c>
      <c r="C25" s="27" t="s">
        <v>305</v>
      </c>
    </row>
    <row r="26" spans="1:3" ht="18" customHeight="1" x14ac:dyDescent="0.35">
      <c r="A26" s="25"/>
      <c r="B26" s="25" t="s">
        <v>25</v>
      </c>
      <c r="C26" s="27" t="s">
        <v>306</v>
      </c>
    </row>
    <row r="27" spans="1:3" ht="18" customHeight="1" x14ac:dyDescent="0.35">
      <c r="A27" s="25"/>
      <c r="B27" s="25" t="s">
        <v>25</v>
      </c>
      <c r="C27" s="27" t="s">
        <v>307</v>
      </c>
    </row>
    <row r="28" spans="1:3" ht="18" customHeight="1" x14ac:dyDescent="0.35">
      <c r="A28" s="25"/>
      <c r="B28" s="25" t="s">
        <v>25</v>
      </c>
      <c r="C28" s="27" t="s">
        <v>308</v>
      </c>
    </row>
    <row r="29" spans="1:3" ht="18" customHeight="1" x14ac:dyDescent="0.35">
      <c r="A29" s="25"/>
      <c r="B29" s="25" t="s">
        <v>25</v>
      </c>
      <c r="C29" s="27" t="s">
        <v>309</v>
      </c>
    </row>
    <row r="30" spans="1:3" ht="44" customHeight="1" x14ac:dyDescent="0.35">
      <c r="A30" s="25"/>
      <c r="B30" s="25" t="s">
        <v>25</v>
      </c>
      <c r="C30" s="28" t="s">
        <v>310</v>
      </c>
    </row>
    <row r="31" spans="1:3" ht="10" customHeight="1" x14ac:dyDescent="0.35"/>
    <row r="32" spans="1:3" ht="3" customHeight="1" x14ac:dyDescent="0.35">
      <c r="B32" s="23"/>
      <c r="C32" s="23"/>
    </row>
    <row r="33" spans="2:3" ht="12" customHeight="1" x14ac:dyDescent="0.35"/>
    <row r="34" spans="2:3" ht="24" customHeight="1" x14ac:dyDescent="0.35">
      <c r="B34" s="29" t="s">
        <v>311</v>
      </c>
      <c r="C34" s="30" t="s">
        <v>312</v>
      </c>
    </row>
    <row r="35" spans="2:3" ht="18.5" x14ac:dyDescent="0.35">
      <c r="B35" s="29" t="s">
        <v>313</v>
      </c>
      <c r="C35" s="31" t="s">
        <v>314</v>
      </c>
    </row>
    <row r="36" spans="2:3" ht="27" customHeight="1" x14ac:dyDescent="0.35">
      <c r="B36" s="32" t="s">
        <v>315</v>
      </c>
      <c r="C36" s="24" t="s">
        <v>316</v>
      </c>
    </row>
    <row r="37" spans="2:3" x14ac:dyDescent="0.35">
      <c r="B37" s="29" t="s">
        <v>317</v>
      </c>
      <c r="C37" s="33" t="s">
        <v>318</v>
      </c>
    </row>
    <row r="38" spans="2:3" x14ac:dyDescent="0.35">
      <c r="B38" s="29" t="s">
        <v>319</v>
      </c>
      <c r="C38" s="33" t="s">
        <v>320</v>
      </c>
    </row>
    <row r="39" spans="2:3" ht="10" customHeight="1" x14ac:dyDescent="0.35"/>
    <row r="40" spans="2:3" ht="174" x14ac:dyDescent="0.35">
      <c r="B40" s="29" t="s">
        <v>321</v>
      </c>
      <c r="C40" s="34" t="s">
        <v>322</v>
      </c>
    </row>
    <row r="42" spans="2:3" ht="43.5" x14ac:dyDescent="0.35">
      <c r="B42" s="29" t="s">
        <v>323</v>
      </c>
      <c r="C42" s="21" t="s">
        <v>324</v>
      </c>
    </row>
    <row r="43" spans="2:3" ht="10" customHeight="1" x14ac:dyDescent="0.35"/>
    <row r="44" spans="2:3" x14ac:dyDescent="0.35">
      <c r="B44" s="29" t="s">
        <v>325</v>
      </c>
      <c r="C44" s="35" t="s">
        <v>326</v>
      </c>
    </row>
    <row r="45" spans="2:3" ht="72.5" x14ac:dyDescent="0.35">
      <c r="C45" s="21" t="s">
        <v>327</v>
      </c>
    </row>
    <row r="47" spans="2:3" x14ac:dyDescent="0.35">
      <c r="C47" s="35" t="s">
        <v>328</v>
      </c>
    </row>
    <row r="48" spans="2:3" ht="116" x14ac:dyDescent="0.35">
      <c r="C48" s="21" t="s">
        <v>329</v>
      </c>
    </row>
    <row r="49" spans="2:3" ht="10" customHeight="1" x14ac:dyDescent="0.35"/>
    <row r="50" spans="2:3" ht="3" customHeight="1" x14ac:dyDescent="0.35">
      <c r="B50" s="23"/>
      <c r="C50" s="23"/>
    </row>
    <row r="51" spans="2:3" ht="12" customHeight="1" x14ac:dyDescent="0.35"/>
    <row r="52" spans="2:3" ht="130.5" x14ac:dyDescent="0.35">
      <c r="B52" s="20" t="s">
        <v>330</v>
      </c>
      <c r="C52" s="21" t="s">
        <v>331</v>
      </c>
    </row>
    <row r="53" spans="2:3" ht="6" customHeight="1" x14ac:dyDescent="0.35"/>
    <row r="54" spans="2:3" ht="217.5" x14ac:dyDescent="0.35">
      <c r="C54" s="21" t="s">
        <v>332</v>
      </c>
    </row>
    <row r="55" spans="2:3" ht="6" customHeight="1" x14ac:dyDescent="0.35"/>
    <row r="56" spans="2:3" ht="43.5" x14ac:dyDescent="0.35">
      <c r="C56" s="21" t="s">
        <v>333</v>
      </c>
    </row>
    <row r="57" spans="2:3" ht="10" customHeight="1" x14ac:dyDescent="0.35"/>
    <row r="58" spans="2:3" ht="3" customHeight="1" x14ac:dyDescent="0.35">
      <c r="B58" s="23"/>
      <c r="C58" s="23"/>
    </row>
    <row r="59" spans="2:3" ht="12" customHeight="1" x14ac:dyDescent="0.35"/>
    <row r="60" spans="2:3" ht="145" x14ac:dyDescent="0.35">
      <c r="B60" s="20" t="s">
        <v>334</v>
      </c>
      <c r="C60" s="21" t="s">
        <v>335</v>
      </c>
    </row>
    <row r="61" spans="2:3" ht="6" customHeight="1" x14ac:dyDescent="0.35"/>
    <row r="62" spans="2:3" ht="203" x14ac:dyDescent="0.35">
      <c r="C62" s="21" t="s">
        <v>336</v>
      </c>
    </row>
    <row r="63" spans="2:3" ht="6" customHeight="1" x14ac:dyDescent="0.35"/>
    <row r="64" spans="2:3" ht="43.5" x14ac:dyDescent="0.35">
      <c r="C64" s="21" t="s">
        <v>337</v>
      </c>
    </row>
    <row r="65" spans="2:3" ht="10" customHeight="1" x14ac:dyDescent="0.35"/>
    <row r="66" spans="2:3" ht="3" customHeight="1" x14ac:dyDescent="0.35">
      <c r="B66" s="23"/>
      <c r="C66" s="23"/>
    </row>
    <row r="67" spans="2:3" ht="12" customHeight="1" x14ac:dyDescent="0.35"/>
    <row r="68" spans="2:3" ht="101.5" x14ac:dyDescent="0.35">
      <c r="B68" s="20" t="s">
        <v>338</v>
      </c>
      <c r="C68" s="21" t="s">
        <v>339</v>
      </c>
    </row>
    <row r="69" spans="2:3" ht="6" customHeight="1" x14ac:dyDescent="0.35"/>
    <row r="70" spans="2:3" ht="145" x14ac:dyDescent="0.35">
      <c r="C70" s="21" t="s">
        <v>340</v>
      </c>
    </row>
    <row r="71" spans="2:3" ht="6" customHeight="1" x14ac:dyDescent="0.35"/>
    <row r="72" spans="2:3" ht="43.5" x14ac:dyDescent="0.35">
      <c r="C72" s="21" t="s">
        <v>341</v>
      </c>
    </row>
    <row r="73" spans="2:3" ht="10" customHeight="1" x14ac:dyDescent="0.35"/>
    <row r="74" spans="2:3" ht="3" customHeight="1" x14ac:dyDescent="0.35">
      <c r="B74" s="23"/>
      <c r="C74" s="23"/>
    </row>
    <row r="75" spans="2:3" ht="12" customHeight="1" x14ac:dyDescent="0.35"/>
    <row r="76" spans="2:3" ht="26" customHeight="1" x14ac:dyDescent="0.35">
      <c r="B76" s="36" t="s">
        <v>342</v>
      </c>
    </row>
    <row r="77" spans="2:3" ht="8" customHeight="1" x14ac:dyDescent="0.35"/>
    <row r="78" spans="2:3" ht="20" customHeight="1" x14ac:dyDescent="0.35">
      <c r="B78" s="29" t="s">
        <v>343</v>
      </c>
      <c r="C78" s="37" t="s">
        <v>344</v>
      </c>
    </row>
    <row r="79" spans="2:3" ht="116" x14ac:dyDescent="0.35">
      <c r="C79" s="21" t="s">
        <v>345</v>
      </c>
    </row>
    <row r="80" spans="2:3" ht="10" customHeight="1" x14ac:dyDescent="0.35"/>
    <row r="83" spans="2:3" ht="32" customHeight="1" x14ac:dyDescent="0.35">
      <c r="B83" s="106" t="s">
        <v>283</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0"/>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346</v>
      </c>
      <c r="C2" s="108"/>
      <c r="D2" s="108"/>
      <c r="E2" s="108"/>
      <c r="F2" s="108"/>
      <c r="G2" s="108"/>
      <c r="H2" s="108"/>
      <c r="I2" s="108"/>
    </row>
    <row r="4" spans="2:15" ht="18.5" x14ac:dyDescent="0.45">
      <c r="B4" s="39" t="s">
        <v>347</v>
      </c>
    </row>
    <row r="5" spans="2:15" x14ac:dyDescent="0.35">
      <c r="B5" s="41" t="s">
        <v>25</v>
      </c>
      <c r="C5" s="41" t="s">
        <v>348</v>
      </c>
      <c r="D5" s="41" t="s">
        <v>349</v>
      </c>
      <c r="F5" s="109" t="s">
        <v>350</v>
      </c>
      <c r="G5" s="109"/>
      <c r="H5" s="109"/>
      <c r="I5" s="110" t="s">
        <v>351</v>
      </c>
      <c r="J5" s="110"/>
      <c r="K5" s="110"/>
      <c r="L5" s="110"/>
      <c r="M5" s="110"/>
      <c r="N5" s="110"/>
      <c r="O5" s="110"/>
    </row>
    <row r="6" spans="2:15" x14ac:dyDescent="0.35">
      <c r="B6" s="47" t="s">
        <v>352</v>
      </c>
      <c r="C6" s="48">
        <v>56</v>
      </c>
      <c r="D6" s="49" t="s">
        <v>25</v>
      </c>
      <c r="F6" s="109" t="s">
        <v>353</v>
      </c>
      <c r="G6" s="109"/>
      <c r="H6" s="109"/>
      <c r="I6" s="111" t="s">
        <v>354</v>
      </c>
      <c r="J6" s="111"/>
      <c r="K6" s="111"/>
      <c r="L6" s="111"/>
      <c r="M6" s="111"/>
      <c r="N6" s="111"/>
      <c r="O6" s="111"/>
    </row>
    <row r="7" spans="2:15" x14ac:dyDescent="0.35">
      <c r="B7" s="50" t="s">
        <v>355</v>
      </c>
      <c r="C7" s="51">
        <f>C6-C8-C9</f>
        <v>56</v>
      </c>
      <c r="D7" s="52">
        <f>IF(C6&gt;0,C7/C6,0)</f>
        <v>1</v>
      </c>
      <c r="F7" s="109" t="s">
        <v>356</v>
      </c>
      <c r="G7" s="109"/>
      <c r="H7" s="109"/>
      <c r="I7" s="111" t="s">
        <v>354</v>
      </c>
      <c r="J7" s="111"/>
      <c r="K7" s="111"/>
      <c r="L7" s="111"/>
      <c r="M7" s="111"/>
      <c r="N7" s="111"/>
      <c r="O7" s="111"/>
    </row>
    <row r="8" spans="2:15" x14ac:dyDescent="0.35">
      <c r="B8" s="43" t="s">
        <v>357</v>
      </c>
      <c r="C8" s="44">
        <f>COUNTIF('Recommendations'!I:I,"Risk Accepted")</f>
        <v>0</v>
      </c>
      <c r="D8" s="45">
        <f>IF(C6&gt;0,C8/C6,0)</f>
        <v>0</v>
      </c>
      <c r="F8" s="109" t="s">
        <v>358</v>
      </c>
      <c r="G8" s="109"/>
      <c r="H8" s="109"/>
      <c r="I8" s="111" t="s">
        <v>354</v>
      </c>
      <c r="J8" s="111"/>
      <c r="K8" s="111"/>
      <c r="L8" s="111"/>
      <c r="M8" s="111"/>
      <c r="N8" s="111"/>
      <c r="O8" s="111"/>
    </row>
    <row r="9" spans="2:15" x14ac:dyDescent="0.35">
      <c r="B9" s="43" t="s">
        <v>359</v>
      </c>
      <c r="C9" s="44">
        <f>COUNTIF('Recommendations'!I:I,"N/A")</f>
        <v>0</v>
      </c>
      <c r="D9" s="45">
        <f>IF(C6&gt;0,C9/C6,0)</f>
        <v>0</v>
      </c>
      <c r="F9" s="109" t="s">
        <v>360</v>
      </c>
      <c r="G9" s="109"/>
      <c r="H9" s="109"/>
      <c r="I9" s="111" t="s">
        <v>354</v>
      </c>
      <c r="J9" s="111"/>
      <c r="K9" s="111"/>
      <c r="L9" s="111"/>
      <c r="M9" s="111"/>
      <c r="N9" s="111"/>
      <c r="O9" s="111"/>
    </row>
    <row r="12" spans="2:15" ht="18.5" x14ac:dyDescent="0.45">
      <c r="B12" s="39" t="s">
        <v>361</v>
      </c>
    </row>
    <row r="14" spans="2:15" x14ac:dyDescent="0.35">
      <c r="B14" s="53" t="s">
        <v>362</v>
      </c>
    </row>
    <row r="15" spans="2:15" x14ac:dyDescent="0.35">
      <c r="B15" s="41" t="s">
        <v>25</v>
      </c>
      <c r="C15" s="41" t="s">
        <v>363</v>
      </c>
      <c r="D15" s="41" t="s">
        <v>364</v>
      </c>
      <c r="E15" s="41" t="s">
        <v>365</v>
      </c>
      <c r="F15" s="41" t="s">
        <v>366</v>
      </c>
    </row>
    <row r="16" spans="2:15" x14ac:dyDescent="0.35">
      <c r="B16" s="43" t="s">
        <v>367</v>
      </c>
      <c r="C16" s="44">
        <f>COUNTIF('Recommendations'!P:P,"Resolved")</f>
        <v>0</v>
      </c>
      <c r="D16" s="44">
        <f>COUNTIF('Recommendations'!P:P,"Testing")</f>
        <v>0</v>
      </c>
      <c r="E16" s="44">
        <f>COUNTIF('Recommendations'!P:P,"Outstanding")</f>
        <v>56</v>
      </c>
      <c r="F16" s="44">
        <f>SUM(C16:E16)</f>
        <v>56</v>
      </c>
    </row>
    <row r="18" spans="2:6" x14ac:dyDescent="0.35">
      <c r="B18" s="53" t="s">
        <v>368</v>
      </c>
    </row>
    <row r="19" spans="2:6" x14ac:dyDescent="0.35">
      <c r="B19" s="54" t="s">
        <v>25</v>
      </c>
      <c r="C19" s="54" t="s">
        <v>363</v>
      </c>
      <c r="D19" s="54" t="s">
        <v>364</v>
      </c>
      <c r="E19" s="54" t="s">
        <v>365</v>
      </c>
      <c r="F19" s="54" t="s">
        <v>25</v>
      </c>
    </row>
    <row r="20" spans="2:6" x14ac:dyDescent="0.35">
      <c r="B20" s="43" t="s">
        <v>367</v>
      </c>
      <c r="C20" s="45">
        <f>IF(F16&gt;0, C16/F16, 0)</f>
        <v>0</v>
      </c>
      <c r="D20" s="45">
        <f>IF(F16&gt;0, D16/F16, 0)</f>
        <v>0</v>
      </c>
      <c r="E20" s="45">
        <f>IF(F16&gt;0, E16/F16, 0)</f>
        <v>1</v>
      </c>
      <c r="F20" s="46" t="s">
        <v>25</v>
      </c>
    </row>
    <row r="25" spans="2:6" ht="18.5" x14ac:dyDescent="0.45">
      <c r="B25" s="39" t="s">
        <v>369</v>
      </c>
    </row>
    <row r="27" spans="2:6" x14ac:dyDescent="0.35">
      <c r="B27" s="53" t="s">
        <v>362</v>
      </c>
    </row>
    <row r="28" spans="2:6" x14ac:dyDescent="0.35">
      <c r="B28" s="41" t="s">
        <v>4</v>
      </c>
      <c r="C28" s="41" t="s">
        <v>363</v>
      </c>
      <c r="D28" s="41" t="s">
        <v>364</v>
      </c>
      <c r="E28" s="41" t="s">
        <v>365</v>
      </c>
      <c r="F28" s="41" t="s">
        <v>366</v>
      </c>
    </row>
    <row r="29" spans="2:6" x14ac:dyDescent="0.35">
      <c r="B29" s="43" t="s">
        <v>21</v>
      </c>
      <c r="C29" s="44">
        <f>COUNTIFS('Recommendations'!E:E,"Level 2",'Recommendations'!P:P,"=Resolved")</f>
        <v>0</v>
      </c>
      <c r="D29" s="44">
        <f>COUNTIFS('Recommendations'!E:E,"=Level 2",'Recommendations'!P:P,"=Testing")</f>
        <v>0</v>
      </c>
      <c r="E29" s="44">
        <f>COUNTIFS('Recommendations'!E:E,"=Level 2",'Recommendations'!P:P,"=Outstanding")</f>
        <v>56</v>
      </c>
      <c r="F29" s="44">
        <f>SUM(C29:E29)</f>
        <v>56</v>
      </c>
    </row>
    <row r="31" spans="2:6" x14ac:dyDescent="0.35">
      <c r="B31" s="53" t="s">
        <v>368</v>
      </c>
    </row>
    <row r="32" spans="2:6" x14ac:dyDescent="0.35">
      <c r="B32" s="54" t="s">
        <v>4</v>
      </c>
      <c r="C32" s="54" t="s">
        <v>363</v>
      </c>
      <c r="D32" s="54" t="s">
        <v>364</v>
      </c>
      <c r="E32" s="54" t="s">
        <v>365</v>
      </c>
      <c r="F32" s="54" t="s">
        <v>25</v>
      </c>
    </row>
    <row r="33" spans="2:6" x14ac:dyDescent="0.35">
      <c r="B33" s="43" t="s">
        <v>21</v>
      </c>
      <c r="C33" s="45">
        <f>IF(F29&gt;0, C29/F29, 0)</f>
        <v>0</v>
      </c>
      <c r="D33" s="45">
        <f>IF(F29&gt;0, D29/F29, 0)</f>
        <v>0</v>
      </c>
      <c r="E33" s="45">
        <f>IF(F29&gt;0, E29/F29, 0)</f>
        <v>1</v>
      </c>
      <c r="F33" s="46" t="s">
        <v>25</v>
      </c>
    </row>
    <row r="38" spans="2:6" ht="18.5" x14ac:dyDescent="0.45">
      <c r="B38" s="39" t="s">
        <v>370</v>
      </c>
    </row>
    <row r="40" spans="2:6" x14ac:dyDescent="0.35">
      <c r="B40" s="53" t="s">
        <v>362</v>
      </c>
    </row>
    <row r="41" spans="2:6" x14ac:dyDescent="0.35">
      <c r="B41" s="41" t="s">
        <v>7</v>
      </c>
      <c r="C41" s="41" t="s">
        <v>363</v>
      </c>
      <c r="D41" s="41" t="s">
        <v>364</v>
      </c>
      <c r="E41" s="41" t="s">
        <v>365</v>
      </c>
      <c r="F41" s="41" t="s">
        <v>366</v>
      </c>
    </row>
    <row r="42" spans="2:6" x14ac:dyDescent="0.35">
      <c r="B42" s="43" t="s">
        <v>371</v>
      </c>
      <c r="C42" s="44">
        <f>COUNTIFS('Recommendations'!H:H,"Phase1",'Recommendations'!P:P,"=Resolved")</f>
        <v>0</v>
      </c>
      <c r="D42" s="44">
        <f>COUNTIFS('Recommendations'!H:H,"=Phase1",'Recommendations'!P:P,"=Testing")</f>
        <v>0</v>
      </c>
      <c r="E42" s="44">
        <f>COUNTIFS('Recommendations'!H:H,"=Phase1",'Recommendations'!P:P,"=Outstanding")</f>
        <v>0</v>
      </c>
      <c r="F42" s="44">
        <f t="shared" ref="F42:F47" si="0">SUM(C42:E42)</f>
        <v>0</v>
      </c>
    </row>
    <row r="43" spans="2:6" x14ac:dyDescent="0.35">
      <c r="B43" s="43" t="s">
        <v>372</v>
      </c>
      <c r="C43" s="44">
        <f>COUNTIFS('Recommendations'!H:H,"Phase2",'Recommendations'!P:P,"=Resolved")</f>
        <v>0</v>
      </c>
      <c r="D43" s="44">
        <f>COUNTIFS('Recommendations'!H:H,"=Phase2",'Recommendations'!P:P,"=Testing")</f>
        <v>0</v>
      </c>
      <c r="E43" s="44">
        <f>COUNTIFS('Recommendations'!H:H,"=Phase2",'Recommendations'!P:P,"=Outstanding")</f>
        <v>0</v>
      </c>
      <c r="F43" s="44">
        <f t="shared" si="0"/>
        <v>0</v>
      </c>
    </row>
    <row r="44" spans="2:6" x14ac:dyDescent="0.35">
      <c r="B44" s="43" t="s">
        <v>373</v>
      </c>
      <c r="C44" s="44">
        <f>COUNTIFS('Recommendations'!H:H,"Phase3",'Recommendations'!P:P,"=Resolved")</f>
        <v>0</v>
      </c>
      <c r="D44" s="44">
        <f>COUNTIFS('Recommendations'!H:H,"=Phase3",'Recommendations'!P:P,"=Testing")</f>
        <v>0</v>
      </c>
      <c r="E44" s="44">
        <f>COUNTIFS('Recommendations'!H:H,"=Phase3",'Recommendations'!P:P,"=Outstanding")</f>
        <v>0</v>
      </c>
      <c r="F44" s="44">
        <f t="shared" si="0"/>
        <v>0</v>
      </c>
    </row>
    <row r="45" spans="2:6" x14ac:dyDescent="0.35">
      <c r="B45" s="43" t="s">
        <v>374</v>
      </c>
      <c r="C45" s="44">
        <f>COUNTIFS('Recommendations'!H:H,"Phase4",'Recommendations'!P:P,"=Resolved")</f>
        <v>0</v>
      </c>
      <c r="D45" s="44">
        <f>COUNTIFS('Recommendations'!H:H,"=Phase4",'Recommendations'!P:P,"=Testing")</f>
        <v>0</v>
      </c>
      <c r="E45" s="44">
        <f>COUNTIFS('Recommendations'!H:H,"=Phase4",'Recommendations'!P:P,"=Outstanding")</f>
        <v>0</v>
      </c>
      <c r="F45" s="44">
        <f t="shared" si="0"/>
        <v>0</v>
      </c>
    </row>
    <row r="46" spans="2:6" x14ac:dyDescent="0.35">
      <c r="B46" s="43" t="s">
        <v>375</v>
      </c>
      <c r="C46" s="44">
        <f>COUNTIFS('Recommendations'!H:H,"Phase5",'Recommendations'!P:P,"=Resolved")</f>
        <v>0</v>
      </c>
      <c r="D46" s="44">
        <f>COUNTIFS('Recommendations'!H:H,"=Phase5",'Recommendations'!P:P,"=Testing")</f>
        <v>0</v>
      </c>
      <c r="E46" s="44">
        <f>COUNTIFS('Recommendations'!H:H,"=Phase5",'Recommendations'!P:P,"=Outstanding")</f>
        <v>0</v>
      </c>
      <c r="F46" s="44">
        <f t="shared" si="0"/>
        <v>0</v>
      </c>
    </row>
    <row r="47" spans="2:6" x14ac:dyDescent="0.35">
      <c r="B47" s="43" t="s">
        <v>24</v>
      </c>
      <c r="C47" s="44">
        <f>COUNTIFS('Recommendations'!H:H,"Pending",'Recommendations'!P:P,"=Resolved")</f>
        <v>0</v>
      </c>
      <c r="D47" s="44">
        <f>COUNTIFS('Recommendations'!H:H,"=Pending",'Recommendations'!P:P,"=Testing")</f>
        <v>0</v>
      </c>
      <c r="E47" s="44">
        <f>COUNTIFS('Recommendations'!H:H,"=Pending",'Recommendations'!P:P,"=Outstanding")</f>
        <v>56</v>
      </c>
      <c r="F47" s="44">
        <f t="shared" si="0"/>
        <v>56</v>
      </c>
    </row>
    <row r="49" spans="2:6" x14ac:dyDescent="0.35">
      <c r="B49" s="53" t="s">
        <v>368</v>
      </c>
    </row>
    <row r="50" spans="2:6" x14ac:dyDescent="0.35">
      <c r="B50" s="54" t="s">
        <v>7</v>
      </c>
      <c r="C50" s="54" t="s">
        <v>363</v>
      </c>
      <c r="D50" s="54" t="s">
        <v>364</v>
      </c>
      <c r="E50" s="54" t="s">
        <v>365</v>
      </c>
      <c r="F50" s="54" t="s">
        <v>25</v>
      </c>
    </row>
    <row r="51" spans="2:6" x14ac:dyDescent="0.35">
      <c r="B51" s="43" t="s">
        <v>371</v>
      </c>
      <c r="C51" s="45">
        <f t="shared" ref="C51:C56" si="1">IF(F42&gt;0, C42/F42, 0)</f>
        <v>0</v>
      </c>
      <c r="D51" s="45">
        <f t="shared" ref="D51:D56" si="2">IF(F42&gt;0, D42/F42, 0)</f>
        <v>0</v>
      </c>
      <c r="E51" s="45">
        <f t="shared" ref="E51:E56" si="3">IF(F42&gt;0, E42/F42, 0)</f>
        <v>0</v>
      </c>
      <c r="F51" s="46" t="s">
        <v>25</v>
      </c>
    </row>
    <row r="52" spans="2:6" x14ac:dyDescent="0.35">
      <c r="B52" s="43" t="s">
        <v>372</v>
      </c>
      <c r="C52" s="45">
        <f t="shared" si="1"/>
        <v>0</v>
      </c>
      <c r="D52" s="45">
        <f t="shared" si="2"/>
        <v>0</v>
      </c>
      <c r="E52" s="45">
        <f t="shared" si="3"/>
        <v>0</v>
      </c>
      <c r="F52" s="46" t="s">
        <v>25</v>
      </c>
    </row>
    <row r="53" spans="2:6" x14ac:dyDescent="0.35">
      <c r="B53" s="43" t="s">
        <v>373</v>
      </c>
      <c r="C53" s="45">
        <f t="shared" si="1"/>
        <v>0</v>
      </c>
      <c r="D53" s="45">
        <f t="shared" si="2"/>
        <v>0</v>
      </c>
      <c r="E53" s="45">
        <f t="shared" si="3"/>
        <v>0</v>
      </c>
      <c r="F53" s="46" t="s">
        <v>25</v>
      </c>
    </row>
    <row r="54" spans="2:6" x14ac:dyDescent="0.35">
      <c r="B54" s="43" t="s">
        <v>374</v>
      </c>
      <c r="C54" s="45">
        <f t="shared" si="1"/>
        <v>0</v>
      </c>
      <c r="D54" s="45">
        <f t="shared" si="2"/>
        <v>0</v>
      </c>
      <c r="E54" s="45">
        <f t="shared" si="3"/>
        <v>0</v>
      </c>
      <c r="F54" s="46" t="s">
        <v>25</v>
      </c>
    </row>
    <row r="55" spans="2:6" x14ac:dyDescent="0.35">
      <c r="B55" s="43" t="s">
        <v>375</v>
      </c>
      <c r="C55" s="45">
        <f t="shared" si="1"/>
        <v>0</v>
      </c>
      <c r="D55" s="45">
        <f t="shared" si="2"/>
        <v>0</v>
      </c>
      <c r="E55" s="45">
        <f t="shared" si="3"/>
        <v>0</v>
      </c>
      <c r="F55" s="46" t="s">
        <v>25</v>
      </c>
    </row>
    <row r="56" spans="2:6" x14ac:dyDescent="0.35">
      <c r="B56" s="43" t="s">
        <v>24</v>
      </c>
      <c r="C56" s="45">
        <f t="shared" si="1"/>
        <v>0</v>
      </c>
      <c r="D56" s="45">
        <f t="shared" si="2"/>
        <v>0</v>
      </c>
      <c r="E56" s="45">
        <f t="shared" si="3"/>
        <v>1</v>
      </c>
      <c r="F56" s="46" t="s">
        <v>25</v>
      </c>
    </row>
    <row r="61" spans="2:6" ht="18.5" x14ac:dyDescent="0.45">
      <c r="B61" s="39" t="s">
        <v>376</v>
      </c>
    </row>
    <row r="63" spans="2:6" x14ac:dyDescent="0.35">
      <c r="B63" s="53" t="s">
        <v>362</v>
      </c>
    </row>
    <row r="64" spans="2:6" x14ac:dyDescent="0.35">
      <c r="B64" s="41" t="s">
        <v>3</v>
      </c>
      <c r="C64" s="41" t="s">
        <v>363</v>
      </c>
      <c r="D64" s="41" t="s">
        <v>364</v>
      </c>
      <c r="E64" s="41" t="s">
        <v>365</v>
      </c>
      <c r="F64" s="41" t="s">
        <v>366</v>
      </c>
    </row>
    <row r="65" spans="2:6" x14ac:dyDescent="0.35">
      <c r="B65" s="43" t="s">
        <v>20</v>
      </c>
      <c r="C65" s="44">
        <f>COUNTIFS('Recommendations'!D:D,"Manual",'Recommendations'!P:P,"=Resolved")</f>
        <v>0</v>
      </c>
      <c r="D65" s="44">
        <f>COUNTIFS('Recommendations'!D:D,"=Manual",'Recommendations'!P:P,"=Testing")</f>
        <v>0</v>
      </c>
      <c r="E65" s="44">
        <f>COUNTIFS('Recommendations'!D:D,"=Manual",'Recommendations'!P:P,"=Outstanding")</f>
        <v>56</v>
      </c>
      <c r="F65" s="44">
        <f>SUM(C65:E65)</f>
        <v>56</v>
      </c>
    </row>
    <row r="67" spans="2:6" x14ac:dyDescent="0.35">
      <c r="B67" s="53" t="s">
        <v>368</v>
      </c>
    </row>
    <row r="68" spans="2:6" x14ac:dyDescent="0.35">
      <c r="B68" s="54" t="s">
        <v>3</v>
      </c>
      <c r="C68" s="54" t="s">
        <v>363</v>
      </c>
      <c r="D68" s="54" t="s">
        <v>364</v>
      </c>
      <c r="E68" s="54" t="s">
        <v>365</v>
      </c>
      <c r="F68" s="54" t="s">
        <v>25</v>
      </c>
    </row>
    <row r="69" spans="2:6" x14ac:dyDescent="0.35">
      <c r="B69" s="43" t="s">
        <v>20</v>
      </c>
      <c r="C69" s="45">
        <f>IF(F65&gt;0, C65/F65, 0)</f>
        <v>0</v>
      </c>
      <c r="D69" s="45">
        <f>IF(F65&gt;0, D65/F65, 0)</f>
        <v>0</v>
      </c>
      <c r="E69" s="45">
        <f>IF(F65&gt;0, E65/F65, 0)</f>
        <v>1</v>
      </c>
      <c r="F69" s="46" t="s">
        <v>25</v>
      </c>
    </row>
    <row r="74" spans="2:6" ht="18.5" x14ac:dyDescent="0.45">
      <c r="B74" s="39" t="s">
        <v>377</v>
      </c>
    </row>
    <row r="76" spans="2:6" x14ac:dyDescent="0.35">
      <c r="B76" s="53" t="s">
        <v>362</v>
      </c>
    </row>
    <row r="77" spans="2:6" x14ac:dyDescent="0.35">
      <c r="B77" s="41" t="s">
        <v>5</v>
      </c>
      <c r="C77" s="41" t="s">
        <v>363</v>
      </c>
      <c r="D77" s="41" t="s">
        <v>364</v>
      </c>
      <c r="E77" s="41" t="s">
        <v>365</v>
      </c>
      <c r="F77" s="41" t="s">
        <v>366</v>
      </c>
    </row>
    <row r="78" spans="2:6" x14ac:dyDescent="0.35">
      <c r="B78" s="43" t="s">
        <v>378</v>
      </c>
      <c r="C78" s="44">
        <f>COUNTIFS('Recommendations'!F:F,"Must",'Recommendations'!P:P,"=Resolved")</f>
        <v>0</v>
      </c>
      <c r="D78" s="44">
        <f>COUNTIFS('Recommendations'!F:F,"=Must",'Recommendations'!P:P,"=Testing")</f>
        <v>0</v>
      </c>
      <c r="E78" s="44">
        <f>COUNTIFS('Recommendations'!F:F,"=Must",'Recommendations'!P:P,"=Outstanding")</f>
        <v>0</v>
      </c>
      <c r="F78" s="44">
        <f>SUM(C78:E78)</f>
        <v>0</v>
      </c>
    </row>
    <row r="79" spans="2:6" x14ac:dyDescent="0.35">
      <c r="B79" s="43" t="s">
        <v>379</v>
      </c>
      <c r="C79" s="44">
        <f>COUNTIFS('Recommendations'!F:F,"Should",'Recommendations'!P:P,"=Resolved")</f>
        <v>0</v>
      </c>
      <c r="D79" s="44">
        <f>COUNTIFS('Recommendations'!F:F,"=Should",'Recommendations'!P:P,"=Testing")</f>
        <v>0</v>
      </c>
      <c r="E79" s="44">
        <f>COUNTIFS('Recommendations'!F:F,"=Should",'Recommendations'!P:P,"=Outstanding")</f>
        <v>0</v>
      </c>
      <c r="F79" s="44">
        <f>SUM(C79:E79)</f>
        <v>0</v>
      </c>
    </row>
    <row r="80" spans="2:6" x14ac:dyDescent="0.35">
      <c r="B80" s="43" t="s">
        <v>380</v>
      </c>
      <c r="C80" s="44">
        <f>COUNTIFS('Recommendations'!F:F,"Could",'Recommendations'!P:P,"=Resolved")</f>
        <v>0</v>
      </c>
      <c r="D80" s="44">
        <f>COUNTIFS('Recommendations'!F:F,"=Could",'Recommendations'!P:P,"=Testing")</f>
        <v>0</v>
      </c>
      <c r="E80" s="44">
        <f>COUNTIFS('Recommendations'!F:F,"=Could",'Recommendations'!P:P,"=Outstanding")</f>
        <v>0</v>
      </c>
      <c r="F80" s="44">
        <f>SUM(C80:E80)</f>
        <v>0</v>
      </c>
    </row>
    <row r="81" spans="2:6" x14ac:dyDescent="0.35">
      <c r="B81" s="43" t="s">
        <v>381</v>
      </c>
      <c r="C81" s="44">
        <f>COUNTIFS('Recommendations'!F:F,"Won't",'Recommendations'!P:P,"=Resolved")</f>
        <v>0</v>
      </c>
      <c r="D81" s="44">
        <f>COUNTIFS('Recommendations'!F:F,"=Won't",'Recommendations'!P:P,"=Testing")</f>
        <v>0</v>
      </c>
      <c r="E81" s="44">
        <f>COUNTIFS('Recommendations'!F:F,"=Won't",'Recommendations'!P:P,"=Outstanding")</f>
        <v>0</v>
      </c>
      <c r="F81" s="44">
        <f>SUM(C81:E81)</f>
        <v>0</v>
      </c>
    </row>
    <row r="82" spans="2:6" x14ac:dyDescent="0.35">
      <c r="B82" s="43" t="s">
        <v>22</v>
      </c>
      <c r="C82" s="44">
        <f>COUNTIFS('Recommendations'!F:F,"Unassigned",'Recommendations'!P:P,"=Resolved")</f>
        <v>0</v>
      </c>
      <c r="D82" s="44">
        <f>COUNTIFS('Recommendations'!F:F,"=Unassigned",'Recommendations'!P:P,"=Testing")</f>
        <v>0</v>
      </c>
      <c r="E82" s="44">
        <f>COUNTIFS('Recommendations'!F:F,"=Unassigned",'Recommendations'!P:P,"=Outstanding")</f>
        <v>56</v>
      </c>
      <c r="F82" s="44">
        <f>SUM(C82:E82)</f>
        <v>56</v>
      </c>
    </row>
    <row r="84" spans="2:6" x14ac:dyDescent="0.35">
      <c r="B84" s="53" t="s">
        <v>368</v>
      </c>
    </row>
    <row r="85" spans="2:6" x14ac:dyDescent="0.35">
      <c r="B85" s="54" t="s">
        <v>5</v>
      </c>
      <c r="C85" s="54" t="s">
        <v>363</v>
      </c>
      <c r="D85" s="54" t="s">
        <v>364</v>
      </c>
      <c r="E85" s="54" t="s">
        <v>365</v>
      </c>
      <c r="F85" s="54" t="s">
        <v>25</v>
      </c>
    </row>
    <row r="86" spans="2:6" x14ac:dyDescent="0.35">
      <c r="B86" s="43" t="s">
        <v>378</v>
      </c>
      <c r="C86" s="45">
        <f>IF(F78&gt;0, C78/F78, 0)</f>
        <v>0</v>
      </c>
      <c r="D86" s="45">
        <f>IF(F78&gt;0, D78/F78, 0)</f>
        <v>0</v>
      </c>
      <c r="E86" s="45">
        <f>IF(F78&gt;0, E78/F78, 0)</f>
        <v>0</v>
      </c>
      <c r="F86" s="46" t="s">
        <v>25</v>
      </c>
    </row>
    <row r="87" spans="2:6" x14ac:dyDescent="0.35">
      <c r="B87" s="43" t="s">
        <v>379</v>
      </c>
      <c r="C87" s="45">
        <f>IF(F79&gt;0, C79/F79, 0)</f>
        <v>0</v>
      </c>
      <c r="D87" s="45">
        <f>IF(F79&gt;0, D79/F79, 0)</f>
        <v>0</v>
      </c>
      <c r="E87" s="45">
        <f>IF(F79&gt;0, E79/F79, 0)</f>
        <v>0</v>
      </c>
      <c r="F87" s="46" t="s">
        <v>25</v>
      </c>
    </row>
    <row r="88" spans="2:6" x14ac:dyDescent="0.35">
      <c r="B88" s="43" t="s">
        <v>380</v>
      </c>
      <c r="C88" s="45">
        <f>IF(F80&gt;0, C80/F80, 0)</f>
        <v>0</v>
      </c>
      <c r="D88" s="45">
        <f>IF(F80&gt;0, D80/F80, 0)</f>
        <v>0</v>
      </c>
      <c r="E88" s="45">
        <f>IF(F80&gt;0, E80/F80, 0)</f>
        <v>0</v>
      </c>
      <c r="F88" s="46" t="s">
        <v>25</v>
      </c>
    </row>
    <row r="89" spans="2:6" x14ac:dyDescent="0.35">
      <c r="B89" s="43" t="s">
        <v>381</v>
      </c>
      <c r="C89" s="45">
        <f>IF(F81&gt;0, C81/F81, 0)</f>
        <v>0</v>
      </c>
      <c r="D89" s="45">
        <f>IF(F81&gt;0, D81/F81, 0)</f>
        <v>0</v>
      </c>
      <c r="E89" s="45">
        <f>IF(F81&gt;0, E81/F81, 0)</f>
        <v>0</v>
      </c>
      <c r="F89" s="46" t="s">
        <v>25</v>
      </c>
    </row>
    <row r="90" spans="2:6" x14ac:dyDescent="0.35">
      <c r="B90" s="43" t="s">
        <v>22</v>
      </c>
      <c r="C90" s="45">
        <f>IF(F82&gt;0, C82/F82, 0)</f>
        <v>0</v>
      </c>
      <c r="D90" s="45">
        <f>IF(F82&gt;0, D82/F82, 0)</f>
        <v>0</v>
      </c>
      <c r="E90" s="45">
        <f>IF(F82&gt;0, E82/F82, 0)</f>
        <v>1</v>
      </c>
      <c r="F90" s="46" t="s">
        <v>25</v>
      </c>
    </row>
    <row r="95" spans="2:6" ht="18.5" x14ac:dyDescent="0.45">
      <c r="B95" s="39" t="s">
        <v>382</v>
      </c>
    </row>
    <row r="97" spans="2:6" x14ac:dyDescent="0.35">
      <c r="B97" s="53" t="s">
        <v>362</v>
      </c>
    </row>
    <row r="98" spans="2:6" x14ac:dyDescent="0.35">
      <c r="B98" s="41" t="s">
        <v>383</v>
      </c>
      <c r="C98" s="41" t="s">
        <v>363</v>
      </c>
      <c r="D98" s="41" t="s">
        <v>364</v>
      </c>
      <c r="E98" s="41" t="s">
        <v>365</v>
      </c>
      <c r="F98" s="41" t="s">
        <v>366</v>
      </c>
    </row>
    <row r="99" spans="2:6" x14ac:dyDescent="0.35">
      <c r="B99" s="43" t="s">
        <v>384</v>
      </c>
      <c r="C99" s="44">
        <f>COUNTIFS('Recommendations'!G:G,"Low",'Recommendations'!P:P,"=Resolved")</f>
        <v>0</v>
      </c>
      <c r="D99" s="44">
        <f>COUNTIFS('Recommendations'!G:G,"=Low",'Recommendations'!P:P,"=Testing")</f>
        <v>0</v>
      </c>
      <c r="E99" s="44">
        <f>COUNTIFS('Recommendations'!G:G,"=Low",'Recommendations'!P:P,"=Outstanding")</f>
        <v>0</v>
      </c>
      <c r="F99" s="44">
        <f>SUM(C99:E99)</f>
        <v>0</v>
      </c>
    </row>
    <row r="100" spans="2:6" x14ac:dyDescent="0.35">
      <c r="B100" s="43" t="s">
        <v>385</v>
      </c>
      <c r="C100" s="44">
        <f>COUNTIFS('Recommendations'!G:G,"Medium",'Recommendations'!P:P,"=Resolved")</f>
        <v>0</v>
      </c>
      <c r="D100" s="44">
        <f>COUNTIFS('Recommendations'!G:G,"=Medium",'Recommendations'!P:P,"=Testing")</f>
        <v>0</v>
      </c>
      <c r="E100" s="44">
        <f>COUNTIFS('Recommendations'!G:G,"=Medium",'Recommendations'!P:P,"=Outstanding")</f>
        <v>0</v>
      </c>
      <c r="F100" s="44">
        <f>SUM(C100:E100)</f>
        <v>0</v>
      </c>
    </row>
    <row r="101" spans="2:6" x14ac:dyDescent="0.35">
      <c r="B101" s="43" t="s">
        <v>386</v>
      </c>
      <c r="C101" s="44">
        <f>COUNTIFS('Recommendations'!G:G,"High",'Recommendations'!P:P,"=Resolved")</f>
        <v>0</v>
      </c>
      <c r="D101" s="44">
        <f>COUNTIFS('Recommendations'!G:G,"=High",'Recommendations'!P:P,"=Testing")</f>
        <v>0</v>
      </c>
      <c r="E101" s="44">
        <f>COUNTIFS('Recommendations'!G:G,"=High",'Recommendations'!P:P,"=Outstanding")</f>
        <v>0</v>
      </c>
      <c r="F101" s="44">
        <f>SUM(C101:E101)</f>
        <v>0</v>
      </c>
    </row>
    <row r="102" spans="2:6" x14ac:dyDescent="0.35">
      <c r="B102" s="43" t="s">
        <v>23</v>
      </c>
      <c r="C102" s="44">
        <f>COUNTIFS('Recommendations'!G:G,"Unassessed",'Recommendations'!P:P,"=Resolved")</f>
        <v>0</v>
      </c>
      <c r="D102" s="44">
        <f>COUNTIFS('Recommendations'!G:G,"=Unassessed",'Recommendations'!P:P,"=Testing")</f>
        <v>0</v>
      </c>
      <c r="E102" s="44">
        <f>COUNTIFS('Recommendations'!G:G,"=Unassessed",'Recommendations'!P:P,"=Outstanding")</f>
        <v>56</v>
      </c>
      <c r="F102" s="44">
        <f>SUM(C102:E102)</f>
        <v>56</v>
      </c>
    </row>
    <row r="104" spans="2:6" x14ac:dyDescent="0.35">
      <c r="B104" s="53" t="s">
        <v>368</v>
      </c>
    </row>
    <row r="105" spans="2:6" x14ac:dyDescent="0.35">
      <c r="B105" s="54" t="s">
        <v>383</v>
      </c>
      <c r="C105" s="54" t="s">
        <v>363</v>
      </c>
      <c r="D105" s="54" t="s">
        <v>364</v>
      </c>
      <c r="E105" s="54" t="s">
        <v>365</v>
      </c>
      <c r="F105" s="54" t="s">
        <v>25</v>
      </c>
    </row>
    <row r="106" spans="2:6" x14ac:dyDescent="0.35">
      <c r="B106" s="43" t="s">
        <v>384</v>
      </c>
      <c r="C106" s="45">
        <f>IF(F99&gt;0, C99/F99, 0)</f>
        <v>0</v>
      </c>
      <c r="D106" s="45">
        <f>IF(F99&gt;0, D99/F99, 0)</f>
        <v>0</v>
      </c>
      <c r="E106" s="45">
        <f>IF(F99&gt;0, E99/F99, 0)</f>
        <v>0</v>
      </c>
      <c r="F106" s="46" t="s">
        <v>25</v>
      </c>
    </row>
    <row r="107" spans="2:6" x14ac:dyDescent="0.35">
      <c r="B107" s="43" t="s">
        <v>385</v>
      </c>
      <c r="C107" s="45">
        <f>IF(F100&gt;0, C100/F100, 0)</f>
        <v>0</v>
      </c>
      <c r="D107" s="45">
        <f>IF(F100&gt;0, D100/F100, 0)</f>
        <v>0</v>
      </c>
      <c r="E107" s="45">
        <f>IF(F100&gt;0, E100/F100, 0)</f>
        <v>0</v>
      </c>
      <c r="F107" s="46" t="s">
        <v>25</v>
      </c>
    </row>
    <row r="108" spans="2:6" x14ac:dyDescent="0.35">
      <c r="B108" s="43" t="s">
        <v>386</v>
      </c>
      <c r="C108" s="45">
        <f>IF(F101&gt;0, C101/F101, 0)</f>
        <v>0</v>
      </c>
      <c r="D108" s="45">
        <f>IF(F101&gt;0, D101/F101, 0)</f>
        <v>0</v>
      </c>
      <c r="E108" s="45">
        <f>IF(F101&gt;0, E101/F101, 0)</f>
        <v>0</v>
      </c>
      <c r="F108" s="46" t="s">
        <v>25</v>
      </c>
    </row>
    <row r="109" spans="2:6" x14ac:dyDescent="0.35">
      <c r="B109" s="43" t="s">
        <v>23</v>
      </c>
      <c r="C109" s="45">
        <f>IF(F102&gt;0, C102/F102, 0)</f>
        <v>0</v>
      </c>
      <c r="D109" s="45">
        <f>IF(F102&gt;0, D102/F102, 0)</f>
        <v>0</v>
      </c>
      <c r="E109" s="45">
        <f>IF(F102&gt;0, E102/F102, 0)</f>
        <v>1</v>
      </c>
      <c r="F109" s="46" t="s">
        <v>25</v>
      </c>
    </row>
    <row r="114" spans="2:16" ht="18.5" x14ac:dyDescent="0.45">
      <c r="B114" s="39" t="s">
        <v>387</v>
      </c>
      <c r="J114" s="39" t="s">
        <v>388</v>
      </c>
    </row>
    <row r="115" spans="2:16" x14ac:dyDescent="0.35">
      <c r="B115" s="41" t="s">
        <v>7</v>
      </c>
      <c r="C115" s="112" t="s">
        <v>389</v>
      </c>
      <c r="D115" s="112"/>
      <c r="E115" s="41" t="s">
        <v>355</v>
      </c>
      <c r="F115" s="41" t="s">
        <v>363</v>
      </c>
      <c r="G115" s="112" t="s">
        <v>390</v>
      </c>
      <c r="H115" s="112"/>
      <c r="J115" s="41" t="s">
        <v>7</v>
      </c>
      <c r="K115" s="41" t="s">
        <v>378</v>
      </c>
      <c r="L115" s="41" t="s">
        <v>379</v>
      </c>
      <c r="M115" s="41" t="s">
        <v>380</v>
      </c>
      <c r="N115" s="41" t="s">
        <v>381</v>
      </c>
      <c r="O115" s="41" t="s">
        <v>22</v>
      </c>
    </row>
    <row r="116" spans="2:16" x14ac:dyDescent="0.35">
      <c r="B116" s="47" t="s">
        <v>371</v>
      </c>
      <c r="C116" s="113" t="s">
        <v>25</v>
      </c>
      <c r="D116" s="113"/>
      <c r="E116" s="44">
        <f>COUNTIF('Recommendations'!H:H,"Phase1")-COUNTIFS('Recommendations'!H:H,"Phase1",'Recommendations'!I:I,"Risk Accepted")-COUNTIFS('Recommendations'!H:H,"Phase1",'Recommendations'!I:I,"N/A")</f>
        <v>0</v>
      </c>
      <c r="F116" s="44">
        <f>COUNTIFS('Recommendations'!H:H,"Phase1",'Recommendations'!P:P,"Resolved")</f>
        <v>0</v>
      </c>
      <c r="G116" s="114">
        <f t="shared" ref="G116:G121" si="4">IF(E116&gt;0,F116/E116,0)</f>
        <v>0</v>
      </c>
      <c r="H116" s="114"/>
      <c r="J116" s="47" t="s">
        <v>371</v>
      </c>
      <c r="K116" s="44">
        <f>COUNTIFS('Recommendations'!H:H,"Phase1",'Recommendations'!F:F,"Must")</f>
        <v>0</v>
      </c>
      <c r="L116" s="44">
        <f>COUNTIFS('Recommendations'!H:H,"Phase1",'Recommendations'!F:F,"Should")</f>
        <v>0</v>
      </c>
      <c r="M116" s="44">
        <f>COUNTIFS('Recommendations'!H:H,"Phase1",'Recommendations'!F:F,"Could")</f>
        <v>0</v>
      </c>
      <c r="N116" s="44">
        <f>COUNTIFS('Recommendations'!H:H,"Phase1",'Recommendations'!F:F,"Won't")</f>
        <v>0</v>
      </c>
      <c r="O116" s="44">
        <f>COUNTIFS('Recommendations'!H:H,"Phase1",'Recommendations'!F:F,"Unassigned")</f>
        <v>0</v>
      </c>
    </row>
    <row r="117" spans="2:16" x14ac:dyDescent="0.35">
      <c r="B117" s="47" t="s">
        <v>372</v>
      </c>
      <c r="C117" s="113" t="s">
        <v>25</v>
      </c>
      <c r="D117" s="113"/>
      <c r="E117" s="44">
        <f>COUNTIF('Recommendations'!H:H,"Phase2")-COUNTIFS('Recommendations'!H:H,"Phase2",'Recommendations'!I:I,"Risk Accepted")-COUNTIFS('Recommendations'!H:H,"Phase2",'Recommendations'!I:I,"N/A")</f>
        <v>0</v>
      </c>
      <c r="F117" s="44">
        <f>COUNTIFS('Recommendations'!H:H,"Phase2",'Recommendations'!P:P,"Resolved")</f>
        <v>0</v>
      </c>
      <c r="G117" s="114">
        <f t="shared" si="4"/>
        <v>0</v>
      </c>
      <c r="H117" s="114"/>
      <c r="J117" s="47" t="s">
        <v>372</v>
      </c>
      <c r="K117" s="44">
        <f>COUNTIFS('Recommendations'!H:H,"Phase2",'Recommendations'!F:F,"Must")</f>
        <v>0</v>
      </c>
      <c r="L117" s="44">
        <f>COUNTIFS('Recommendations'!H:H,"Phase2",'Recommendations'!F:F,"Should")</f>
        <v>0</v>
      </c>
      <c r="M117" s="44">
        <f>COUNTIFS('Recommendations'!H:H,"Phase2",'Recommendations'!F:F,"Could")</f>
        <v>0</v>
      </c>
      <c r="N117" s="44">
        <f>COUNTIFS('Recommendations'!H:H,"Phase2",'Recommendations'!F:F,"Won't")</f>
        <v>0</v>
      </c>
      <c r="O117" s="44">
        <f>COUNTIFS('Recommendations'!H:H,"Phase2",'Recommendations'!F:F,"Unassigned")</f>
        <v>0</v>
      </c>
    </row>
    <row r="118" spans="2:16" x14ac:dyDescent="0.35">
      <c r="B118" s="47" t="s">
        <v>373</v>
      </c>
      <c r="C118" s="113" t="s">
        <v>25</v>
      </c>
      <c r="D118" s="113"/>
      <c r="E118" s="44">
        <f>COUNTIF('Recommendations'!H:H,"Phase3")-COUNTIFS('Recommendations'!H:H,"Phase3",'Recommendations'!I:I,"Risk Accepted")-COUNTIFS('Recommendations'!H:H,"Phase3",'Recommendations'!I:I,"N/A")</f>
        <v>0</v>
      </c>
      <c r="F118" s="44">
        <f>COUNTIFS('Recommendations'!H:H,"Phase3",'Recommendations'!P:P,"Resolved")</f>
        <v>0</v>
      </c>
      <c r="G118" s="114">
        <f t="shared" si="4"/>
        <v>0</v>
      </c>
      <c r="H118" s="114"/>
      <c r="J118" s="47" t="s">
        <v>373</v>
      </c>
      <c r="K118" s="44">
        <f>COUNTIFS('Recommendations'!H:H,"Phase3",'Recommendations'!F:F,"Must")</f>
        <v>0</v>
      </c>
      <c r="L118" s="44">
        <f>COUNTIFS('Recommendations'!H:H,"Phase3",'Recommendations'!F:F,"Should")</f>
        <v>0</v>
      </c>
      <c r="M118" s="44">
        <f>COUNTIFS('Recommendations'!H:H,"Phase3",'Recommendations'!F:F,"Could")</f>
        <v>0</v>
      </c>
      <c r="N118" s="44">
        <f>COUNTIFS('Recommendations'!H:H,"Phase3",'Recommendations'!F:F,"Won't")</f>
        <v>0</v>
      </c>
      <c r="O118" s="44">
        <f>COUNTIFS('Recommendations'!H:H,"Phase3",'Recommendations'!F:F,"Unassigned")</f>
        <v>0</v>
      </c>
    </row>
    <row r="119" spans="2:16" x14ac:dyDescent="0.35">
      <c r="B119" s="47" t="s">
        <v>374</v>
      </c>
      <c r="C119" s="113" t="s">
        <v>25</v>
      </c>
      <c r="D119" s="113"/>
      <c r="E119" s="44">
        <f>COUNTIF('Recommendations'!H:H,"Phase4")-COUNTIFS('Recommendations'!H:H,"Phase4",'Recommendations'!I:I,"Risk Accepted")-COUNTIFS('Recommendations'!H:H,"Phase4",'Recommendations'!I:I,"N/A")</f>
        <v>0</v>
      </c>
      <c r="F119" s="44">
        <f>COUNTIFS('Recommendations'!H:H,"Phase4",'Recommendations'!P:P,"Resolved")</f>
        <v>0</v>
      </c>
      <c r="G119" s="114">
        <f t="shared" si="4"/>
        <v>0</v>
      </c>
      <c r="H119" s="114"/>
      <c r="J119" s="47" t="s">
        <v>374</v>
      </c>
      <c r="K119" s="44">
        <f>COUNTIFS('Recommendations'!H:H,"Phase4",'Recommendations'!F:F,"Must")</f>
        <v>0</v>
      </c>
      <c r="L119" s="44">
        <f>COUNTIFS('Recommendations'!H:H,"Phase4",'Recommendations'!F:F,"Should")</f>
        <v>0</v>
      </c>
      <c r="M119" s="44">
        <f>COUNTIFS('Recommendations'!H:H,"Phase4",'Recommendations'!F:F,"Could")</f>
        <v>0</v>
      </c>
      <c r="N119" s="44">
        <f>COUNTIFS('Recommendations'!H:H,"Phase4",'Recommendations'!F:F,"Won't")</f>
        <v>0</v>
      </c>
      <c r="O119" s="44">
        <f>COUNTIFS('Recommendations'!H:H,"Phase4",'Recommendations'!F:F,"Unassigned")</f>
        <v>0</v>
      </c>
    </row>
    <row r="120" spans="2:16" x14ac:dyDescent="0.35">
      <c r="B120" s="47" t="s">
        <v>375</v>
      </c>
      <c r="C120" s="113" t="s">
        <v>25</v>
      </c>
      <c r="D120" s="113"/>
      <c r="E120" s="44">
        <f>COUNTIF('Recommendations'!H:H,"Phase5")-COUNTIFS('Recommendations'!H:H,"Phase5",'Recommendations'!I:I,"Risk Accepted")-COUNTIFS('Recommendations'!H:H,"Phase5",'Recommendations'!I:I,"N/A")</f>
        <v>0</v>
      </c>
      <c r="F120" s="44">
        <f>COUNTIFS('Recommendations'!H:H,"Phase5",'Recommendations'!P:P,"Resolved")</f>
        <v>0</v>
      </c>
      <c r="G120" s="114">
        <f t="shared" si="4"/>
        <v>0</v>
      </c>
      <c r="H120" s="114"/>
      <c r="J120" s="47" t="s">
        <v>375</v>
      </c>
      <c r="K120" s="44">
        <f>COUNTIFS('Recommendations'!H:H,"Phase5",'Recommendations'!F:F,"Must")</f>
        <v>0</v>
      </c>
      <c r="L120" s="44">
        <f>COUNTIFS('Recommendations'!H:H,"Phase5",'Recommendations'!F:F,"Should")</f>
        <v>0</v>
      </c>
      <c r="M120" s="44">
        <f>COUNTIFS('Recommendations'!H:H,"Phase5",'Recommendations'!F:F,"Could")</f>
        <v>0</v>
      </c>
      <c r="N120" s="44">
        <f>COUNTIFS('Recommendations'!H:H,"Phase5",'Recommendations'!F:F,"Won't")</f>
        <v>0</v>
      </c>
      <c r="O120" s="44">
        <f>COUNTIFS('Recommendations'!H:H,"Phase5",'Recommendations'!F:F,"Unassigned")</f>
        <v>0</v>
      </c>
    </row>
    <row r="121" spans="2:16" x14ac:dyDescent="0.35">
      <c r="B121" s="47" t="s">
        <v>24</v>
      </c>
      <c r="C121" s="113" t="s">
        <v>25</v>
      </c>
      <c r="D121" s="113"/>
      <c r="E121" s="44">
        <f>COUNTIF('Recommendations'!H:H,"Pending")-COUNTIFS('Recommendations'!H:H,"Pending",'Recommendations'!I:I,"Risk Accepted")-COUNTIFS('Recommendations'!H:H,"Pending",'Recommendations'!I:I,"N/A")</f>
        <v>56</v>
      </c>
      <c r="F121" s="44">
        <f>COUNTIFS('Recommendations'!H:H,"Pending",'Recommendations'!P:P,"Resolved")</f>
        <v>0</v>
      </c>
      <c r="G121" s="114">
        <f t="shared" si="4"/>
        <v>0</v>
      </c>
      <c r="H121" s="114"/>
      <c r="J121" s="47" t="s">
        <v>24</v>
      </c>
      <c r="K121" s="44">
        <f>COUNTIFS('Recommendations'!H:H,"Pending",'Recommendations'!F:F,"Must")</f>
        <v>0</v>
      </c>
      <c r="L121" s="44">
        <f>COUNTIFS('Recommendations'!H:H,"Pending",'Recommendations'!F:F,"Should")</f>
        <v>0</v>
      </c>
      <c r="M121" s="44">
        <f>COUNTIFS('Recommendations'!H:H,"Pending",'Recommendations'!F:F,"Could")</f>
        <v>0</v>
      </c>
      <c r="N121" s="44">
        <f>COUNTIFS('Recommendations'!H:H,"Pending",'Recommendations'!F:F,"Won't")</f>
        <v>0</v>
      </c>
      <c r="O121" s="44">
        <f>COUNTIFS('Recommendations'!H:H,"Pending",'Recommendations'!F:F,"Unassigned")</f>
        <v>56</v>
      </c>
    </row>
    <row r="128" spans="2:16" ht="21" x14ac:dyDescent="0.5">
      <c r="B128" s="39" t="s">
        <v>391</v>
      </c>
      <c r="P128" s="56" t="s">
        <v>392</v>
      </c>
    </row>
    <row r="130" spans="2:24" ht="60" customHeight="1" x14ac:dyDescent="0.35">
      <c r="B130" s="115" t="s">
        <v>393</v>
      </c>
      <c r="C130" s="108"/>
      <c r="D130" s="108"/>
      <c r="E130" s="108"/>
      <c r="F130" s="108"/>
      <c r="P130" s="115" t="s">
        <v>394</v>
      </c>
      <c r="Q130" s="108"/>
      <c r="R130" s="108"/>
      <c r="S130" s="108"/>
      <c r="T130" s="108"/>
      <c r="U130" s="108"/>
      <c r="V130" s="108"/>
      <c r="W130" s="108"/>
    </row>
    <row r="132" spans="2:24" ht="30" customHeight="1" x14ac:dyDescent="0.35">
      <c r="P132" s="57" t="s">
        <v>395</v>
      </c>
      <c r="Q132" s="58">
        <f>C16</f>
        <v>0</v>
      </c>
      <c r="R132" s="59"/>
      <c r="S132" s="58">
        <f>C78</f>
        <v>0</v>
      </c>
      <c r="T132" s="59"/>
      <c r="U132" s="58">
        <f>C79</f>
        <v>0</v>
      </c>
      <c r="V132" s="59"/>
      <c r="W132" s="58">
        <f>C80</f>
        <v>0</v>
      </c>
      <c r="X132" s="59"/>
    </row>
    <row r="133" spans="2:24" ht="35" customHeight="1" x14ac:dyDescent="0.35">
      <c r="P133" s="60" t="s">
        <v>396</v>
      </c>
      <c r="Q133" s="60" t="s">
        <v>397</v>
      </c>
      <c r="R133" s="60" t="s">
        <v>398</v>
      </c>
      <c r="S133" s="60" t="s">
        <v>399</v>
      </c>
      <c r="T133" s="60" t="s">
        <v>400</v>
      </c>
      <c r="U133" s="60" t="s">
        <v>401</v>
      </c>
      <c r="V133" s="60" t="s">
        <v>402</v>
      </c>
      <c r="W133" s="60" t="s">
        <v>403</v>
      </c>
      <c r="X133" s="60" t="s">
        <v>404</v>
      </c>
    </row>
    <row r="134" spans="2:24" x14ac:dyDescent="0.35">
      <c r="O134" s="61" t="s">
        <v>405</v>
      </c>
      <c r="P134" s="62" t="s">
        <v>406</v>
      </c>
      <c r="Q134" s="63">
        <v>0</v>
      </c>
      <c r="R134" s="64">
        <f>IF(Dashboard!F16&gt;0, Q134/Dashboard!F16, "")</f>
        <v>0</v>
      </c>
      <c r="S134" s="63">
        <v>0</v>
      </c>
      <c r="T134" s="64" t="str">
        <f>IF(AND(NOT(ISBLANK(S134)),Dashboard!F78&gt;0), S134/Dashboard!F78, "")</f>
        <v/>
      </c>
      <c r="U134" s="63">
        <v>0</v>
      </c>
      <c r="V134" s="64" t="str">
        <f>IF(AND(NOT(ISBLANK(U134)),Dashboard!F79&gt;0), U134/Dashboard!F79, "")</f>
        <v/>
      </c>
      <c r="W134" s="63">
        <v>0</v>
      </c>
      <c r="X134" s="64" t="str">
        <f>IF(AND(NOT(ISBLANK(W134)),Dashboard!F80&gt;0), W134/Dashboard!F80, "")</f>
        <v/>
      </c>
    </row>
    <row r="135" spans="2:24" x14ac:dyDescent="0.35">
      <c r="P135" s="55"/>
      <c r="Q135" s="42"/>
      <c r="R135" s="45" t="str">
        <f>IF(AND(NOT(ISBLANK(Q135)),Dashboard!F16&gt;0), Q135/Dashboard!F16, "")</f>
        <v/>
      </c>
      <c r="S135" s="42"/>
      <c r="T135" s="45" t="str">
        <f>IF(AND(NOT(ISBLANK(S135)),Dashboard!F78&gt;0), S135/Dashboard!F78, "")</f>
        <v/>
      </c>
      <c r="U135" s="42"/>
      <c r="V135" s="45" t="str">
        <f>IF(AND(NOT(ISBLANK(U135)),Dashboard!F79&gt;0), U135/Dashboard!F79, "")</f>
        <v/>
      </c>
      <c r="W135" s="42"/>
      <c r="X135" s="45" t="str">
        <f>IF(AND(NOT(ISBLANK(W135)),Dashboard!F80&gt;0), W135/Dashboard!F80, "")</f>
        <v/>
      </c>
    </row>
    <row r="136" spans="2:24" x14ac:dyDescent="0.35">
      <c r="P136" s="55"/>
      <c r="Q136" s="42"/>
      <c r="R136" s="45" t="str">
        <f>IF(AND(NOT(ISBLANK(Q136)),Dashboard!F16&gt;0), Q136/Dashboard!F16, "")</f>
        <v/>
      </c>
      <c r="S136" s="42"/>
      <c r="T136" s="45" t="str">
        <f>IF(AND(NOT(ISBLANK(S136)),Dashboard!F78&gt;0), S136/Dashboard!F78, "")</f>
        <v/>
      </c>
      <c r="U136" s="42"/>
      <c r="V136" s="45" t="str">
        <f>IF(AND(NOT(ISBLANK(U136)),Dashboard!F79&gt;0), U136/Dashboard!F79, "")</f>
        <v/>
      </c>
      <c r="W136" s="42"/>
      <c r="X136" s="45" t="str">
        <f>IF(AND(NOT(ISBLANK(W136)),Dashboard!F80&gt;0), W136/Dashboard!F80, "")</f>
        <v/>
      </c>
    </row>
    <row r="137" spans="2:24" x14ac:dyDescent="0.35">
      <c r="P137" s="55"/>
      <c r="Q137" s="42"/>
      <c r="R137" s="45" t="str">
        <f>IF(AND(NOT(ISBLANK(Q137)),Dashboard!F16&gt;0), Q137/Dashboard!F16, "")</f>
        <v/>
      </c>
      <c r="S137" s="42"/>
      <c r="T137" s="45" t="str">
        <f>IF(AND(NOT(ISBLANK(S137)),Dashboard!F78&gt;0), S137/Dashboard!F78, "")</f>
        <v/>
      </c>
      <c r="U137" s="42"/>
      <c r="V137" s="45" t="str">
        <f>IF(AND(NOT(ISBLANK(U137)),Dashboard!F79&gt;0), U137/Dashboard!F79, "")</f>
        <v/>
      </c>
      <c r="W137" s="42"/>
      <c r="X137" s="45" t="str">
        <f>IF(AND(NOT(ISBLANK(W137)),Dashboard!F80&gt;0), W137/Dashboard!F80, "")</f>
        <v/>
      </c>
    </row>
    <row r="138" spans="2:24" x14ac:dyDescent="0.35">
      <c r="P138" s="55"/>
      <c r="Q138" s="42"/>
      <c r="R138" s="45" t="str">
        <f>IF(AND(NOT(ISBLANK(Q138)),Dashboard!F16&gt;0), Q138/Dashboard!F16, "")</f>
        <v/>
      </c>
      <c r="S138" s="42"/>
      <c r="T138" s="45" t="str">
        <f>IF(AND(NOT(ISBLANK(S138)),Dashboard!F78&gt;0), S138/Dashboard!F78, "")</f>
        <v/>
      </c>
      <c r="U138" s="42"/>
      <c r="V138" s="45" t="str">
        <f>IF(AND(NOT(ISBLANK(U138)),Dashboard!F79&gt;0), U138/Dashboard!F79, "")</f>
        <v/>
      </c>
      <c r="W138" s="42"/>
      <c r="X138" s="45" t="str">
        <f>IF(AND(NOT(ISBLANK(W138)),Dashboard!F80&gt;0), W138/Dashboard!F80, "")</f>
        <v/>
      </c>
    </row>
    <row r="139" spans="2:24" x14ac:dyDescent="0.35">
      <c r="P139" s="55"/>
      <c r="Q139" s="42"/>
      <c r="R139" s="45" t="str">
        <f>IF(AND(NOT(ISBLANK(Q139)),Dashboard!F16&gt;0), Q139/Dashboard!F16, "")</f>
        <v/>
      </c>
      <c r="S139" s="42"/>
      <c r="T139" s="45" t="str">
        <f>IF(AND(NOT(ISBLANK(S139)),Dashboard!F78&gt;0), S139/Dashboard!F78, "")</f>
        <v/>
      </c>
      <c r="U139" s="42"/>
      <c r="V139" s="45" t="str">
        <f>IF(AND(NOT(ISBLANK(U139)),Dashboard!F79&gt;0), U139/Dashboard!F79, "")</f>
        <v/>
      </c>
      <c r="W139" s="42"/>
      <c r="X139" s="45" t="str">
        <f>IF(AND(NOT(ISBLANK(W139)),Dashboard!F80&gt;0), W139/Dashboard!F80, "")</f>
        <v/>
      </c>
    </row>
    <row r="140" spans="2:24" x14ac:dyDescent="0.35">
      <c r="P140" s="55"/>
      <c r="Q140" s="42"/>
      <c r="R140" s="45" t="str">
        <f>IF(AND(NOT(ISBLANK(Q140)),Dashboard!F16&gt;0), Q140/Dashboard!F16, "")</f>
        <v/>
      </c>
      <c r="S140" s="42"/>
      <c r="T140" s="45" t="str">
        <f>IF(AND(NOT(ISBLANK(S140)),Dashboard!F78&gt;0), S140/Dashboard!F78, "")</f>
        <v/>
      </c>
      <c r="U140" s="42"/>
      <c r="V140" s="45" t="str">
        <f>IF(AND(NOT(ISBLANK(U140)),Dashboard!F79&gt;0), U140/Dashboard!F79, "")</f>
        <v/>
      </c>
      <c r="W140" s="42"/>
      <c r="X140" s="45" t="str">
        <f>IF(AND(NOT(ISBLANK(W140)),Dashboard!F80&gt;0), W140/Dashboard!F80, "")</f>
        <v/>
      </c>
    </row>
    <row r="141" spans="2:24" x14ac:dyDescent="0.35">
      <c r="P141" s="55"/>
      <c r="Q141" s="42"/>
      <c r="R141" s="45" t="str">
        <f>IF(AND(NOT(ISBLANK(Q141)),Dashboard!F16&gt;0), Q141/Dashboard!F16, "")</f>
        <v/>
      </c>
      <c r="S141" s="42"/>
      <c r="T141" s="45" t="str">
        <f>IF(AND(NOT(ISBLANK(S141)),Dashboard!F78&gt;0), S141/Dashboard!F78, "")</f>
        <v/>
      </c>
      <c r="U141" s="42"/>
      <c r="V141" s="45" t="str">
        <f>IF(AND(NOT(ISBLANK(U141)),Dashboard!F79&gt;0), U141/Dashboard!F79, "")</f>
        <v/>
      </c>
      <c r="W141" s="42"/>
      <c r="X141" s="45" t="str">
        <f>IF(AND(NOT(ISBLANK(W141)),Dashboard!F80&gt;0), W141/Dashboard!F80, "")</f>
        <v/>
      </c>
    </row>
    <row r="142" spans="2:24" x14ac:dyDescent="0.35">
      <c r="P142" s="55"/>
      <c r="Q142" s="42"/>
      <c r="R142" s="45" t="str">
        <f>IF(AND(NOT(ISBLANK(Q142)),Dashboard!F16&gt;0), Q142/Dashboard!F16, "")</f>
        <v/>
      </c>
      <c r="S142" s="42"/>
      <c r="T142" s="45" t="str">
        <f>IF(AND(NOT(ISBLANK(S142)),Dashboard!F78&gt;0), S142/Dashboard!F78, "")</f>
        <v/>
      </c>
      <c r="U142" s="42"/>
      <c r="V142" s="45" t="str">
        <f>IF(AND(NOT(ISBLANK(U142)),Dashboard!F79&gt;0), U142/Dashboard!F79, "")</f>
        <v/>
      </c>
      <c r="W142" s="42"/>
      <c r="X142" s="45" t="str">
        <f>IF(AND(NOT(ISBLANK(W142)),Dashboard!F80&gt;0), W142/Dashboard!F80, "")</f>
        <v/>
      </c>
    </row>
    <row r="143" spans="2:24" x14ac:dyDescent="0.35">
      <c r="P143" s="55"/>
      <c r="Q143" s="42"/>
      <c r="R143" s="45" t="str">
        <f>IF(AND(NOT(ISBLANK(Q143)),Dashboard!F16&gt;0), Q143/Dashboard!F16, "")</f>
        <v/>
      </c>
      <c r="S143" s="42"/>
      <c r="T143" s="45" t="str">
        <f>IF(AND(NOT(ISBLANK(S143)),Dashboard!F78&gt;0), S143/Dashboard!F78, "")</f>
        <v/>
      </c>
      <c r="U143" s="42"/>
      <c r="V143" s="45" t="str">
        <f>IF(AND(NOT(ISBLANK(U143)),Dashboard!F79&gt;0), U143/Dashboard!F79, "")</f>
        <v/>
      </c>
      <c r="W143" s="42"/>
      <c r="X143" s="45" t="str">
        <f>IF(AND(NOT(ISBLANK(W143)),Dashboard!F80&gt;0), W143/Dashboard!F80, "")</f>
        <v/>
      </c>
    </row>
    <row r="144" spans="2:24" x14ac:dyDescent="0.35">
      <c r="P144" s="55"/>
      <c r="Q144" s="42"/>
      <c r="R144" s="45" t="str">
        <f>IF(AND(NOT(ISBLANK(Q144)),Dashboard!F16&gt;0), Q144/Dashboard!F16, "")</f>
        <v/>
      </c>
      <c r="S144" s="42"/>
      <c r="T144" s="45" t="str">
        <f>IF(AND(NOT(ISBLANK(S144)),Dashboard!F78&gt;0), S144/Dashboard!F78, "")</f>
        <v/>
      </c>
      <c r="U144" s="42"/>
      <c r="V144" s="45" t="str">
        <f>IF(AND(NOT(ISBLANK(U144)),Dashboard!F79&gt;0), U144/Dashboard!F79, "")</f>
        <v/>
      </c>
      <c r="W144" s="42"/>
      <c r="X144" s="45" t="str">
        <f>IF(AND(NOT(ISBLANK(W144)),Dashboard!F80&gt;0), W144/Dashboard!F80, "")</f>
        <v/>
      </c>
    </row>
    <row r="145" spans="16:24" x14ac:dyDescent="0.35">
      <c r="P145" s="55"/>
      <c r="Q145" s="42"/>
      <c r="R145" s="45" t="str">
        <f>IF(AND(NOT(ISBLANK(Q145)),Dashboard!F16&gt;0), Q145/Dashboard!F16, "")</f>
        <v/>
      </c>
      <c r="S145" s="42"/>
      <c r="T145" s="45" t="str">
        <f>IF(AND(NOT(ISBLANK(S145)),Dashboard!F78&gt;0), S145/Dashboard!F78, "")</f>
        <v/>
      </c>
      <c r="U145" s="42"/>
      <c r="V145" s="45" t="str">
        <f>IF(AND(NOT(ISBLANK(U145)),Dashboard!F79&gt;0), U145/Dashboard!F79, "")</f>
        <v/>
      </c>
      <c r="W145" s="42"/>
      <c r="X145" s="45" t="str">
        <f>IF(AND(NOT(ISBLANK(W145)),Dashboard!F80&gt;0), W145/Dashboard!F80, "")</f>
        <v/>
      </c>
    </row>
    <row r="146" spans="16:24" x14ac:dyDescent="0.35">
      <c r="P146" s="55"/>
      <c r="Q146" s="42"/>
      <c r="R146" s="45" t="str">
        <f>IF(AND(NOT(ISBLANK(Q146)),Dashboard!F16&gt;0), Q146/Dashboard!F16, "")</f>
        <v/>
      </c>
      <c r="S146" s="42"/>
      <c r="T146" s="45" t="str">
        <f>IF(AND(NOT(ISBLANK(S146)),Dashboard!F78&gt;0), S146/Dashboard!F78, "")</f>
        <v/>
      </c>
      <c r="U146" s="42"/>
      <c r="V146" s="45" t="str">
        <f>IF(AND(NOT(ISBLANK(U146)),Dashboard!F79&gt;0), U146/Dashboard!F79, "")</f>
        <v/>
      </c>
      <c r="W146" s="42"/>
      <c r="X146" s="45" t="str">
        <f>IF(AND(NOT(ISBLANK(W146)),Dashboard!F80&gt;0), W146/Dashboard!F80, "")</f>
        <v/>
      </c>
    </row>
    <row r="147" spans="16:24" x14ac:dyDescent="0.35">
      <c r="P147" s="55"/>
      <c r="Q147" s="42"/>
      <c r="R147" s="45" t="str">
        <f>IF(AND(NOT(ISBLANK(Q147)),Dashboard!F16&gt;0), Q147/Dashboard!F16, "")</f>
        <v/>
      </c>
      <c r="S147" s="42"/>
      <c r="T147" s="45" t="str">
        <f>IF(AND(NOT(ISBLANK(S147)),Dashboard!F78&gt;0), S147/Dashboard!F78, "")</f>
        <v/>
      </c>
      <c r="U147" s="42"/>
      <c r="V147" s="45" t="str">
        <f>IF(AND(NOT(ISBLANK(U147)),Dashboard!F79&gt;0), U147/Dashboard!F79, "")</f>
        <v/>
      </c>
      <c r="W147" s="42"/>
      <c r="X147" s="45" t="str">
        <f>IF(AND(NOT(ISBLANK(W147)),Dashboard!F80&gt;0), W147/Dashboard!F80, "")</f>
        <v/>
      </c>
    </row>
    <row r="148" spans="16:24" x14ac:dyDescent="0.35">
      <c r="P148" s="55"/>
      <c r="Q148" s="42"/>
      <c r="R148" s="45" t="str">
        <f>IF(AND(NOT(ISBLANK(Q148)),Dashboard!F16&gt;0), Q148/Dashboard!F16, "")</f>
        <v/>
      </c>
      <c r="S148" s="42"/>
      <c r="T148" s="45" t="str">
        <f>IF(AND(NOT(ISBLANK(S148)),Dashboard!F78&gt;0), S148/Dashboard!F78, "")</f>
        <v/>
      </c>
      <c r="U148" s="42"/>
      <c r="V148" s="45" t="str">
        <f>IF(AND(NOT(ISBLANK(U148)),Dashboard!F79&gt;0), U148/Dashboard!F79, "")</f>
        <v/>
      </c>
      <c r="W148" s="42"/>
      <c r="X148" s="45" t="str">
        <f>IF(AND(NOT(ISBLANK(W148)),Dashboard!F80&gt;0), W148/Dashboard!F80, "")</f>
        <v/>
      </c>
    </row>
    <row r="149" spans="16:24" x14ac:dyDescent="0.35">
      <c r="P149" s="55"/>
      <c r="Q149" s="42"/>
      <c r="R149" s="45" t="str">
        <f>IF(AND(NOT(ISBLANK(Q149)),Dashboard!F16&gt;0), Q149/Dashboard!F16, "")</f>
        <v/>
      </c>
      <c r="S149" s="42"/>
      <c r="T149" s="45" t="str">
        <f>IF(AND(NOT(ISBLANK(S149)),Dashboard!F78&gt;0), S149/Dashboard!F78, "")</f>
        <v/>
      </c>
      <c r="U149" s="42"/>
      <c r="V149" s="45" t="str">
        <f>IF(AND(NOT(ISBLANK(U149)),Dashboard!F79&gt;0), U149/Dashboard!F79, "")</f>
        <v/>
      </c>
      <c r="W149" s="42"/>
      <c r="X149" s="45" t="str">
        <f>IF(AND(NOT(ISBLANK(W149)),Dashboard!F80&gt;0), W149/Dashboard!F80, "")</f>
        <v/>
      </c>
    </row>
    <row r="150" spans="16:24" x14ac:dyDescent="0.35">
      <c r="P150" s="55"/>
      <c r="Q150" s="42"/>
      <c r="R150" s="45" t="str">
        <f>IF(AND(NOT(ISBLANK(Q150)),Dashboard!F16&gt;0), Q150/Dashboard!F16, "")</f>
        <v/>
      </c>
      <c r="S150" s="42"/>
      <c r="T150" s="45" t="str">
        <f>IF(AND(NOT(ISBLANK(S150)),Dashboard!F78&gt;0), S150/Dashboard!F78, "")</f>
        <v/>
      </c>
      <c r="U150" s="42"/>
      <c r="V150" s="45" t="str">
        <f>IF(AND(NOT(ISBLANK(U150)),Dashboard!F79&gt;0), U150/Dashboard!F79, "")</f>
        <v/>
      </c>
      <c r="W150" s="42"/>
      <c r="X150" s="45" t="str">
        <f>IF(AND(NOT(ISBLANK(W150)),Dashboard!F80&gt;0), W150/Dashboard!F80, "")</f>
        <v/>
      </c>
    </row>
    <row r="151" spans="16:24" x14ac:dyDescent="0.35">
      <c r="P151" s="55"/>
      <c r="Q151" s="42"/>
      <c r="R151" s="45" t="str">
        <f>IF(AND(NOT(ISBLANK(Q151)),Dashboard!F16&gt;0), Q151/Dashboard!F16, "")</f>
        <v/>
      </c>
      <c r="S151" s="42"/>
      <c r="T151" s="45" t="str">
        <f>IF(AND(NOT(ISBLANK(S151)),Dashboard!F78&gt;0), S151/Dashboard!F78, "")</f>
        <v/>
      </c>
      <c r="U151" s="42"/>
      <c r="V151" s="45" t="str">
        <f>IF(AND(NOT(ISBLANK(U151)),Dashboard!F79&gt;0), U151/Dashboard!F79, "")</f>
        <v/>
      </c>
      <c r="W151" s="42"/>
      <c r="X151" s="45" t="str">
        <f>IF(AND(NOT(ISBLANK(W151)),Dashboard!F80&gt;0), W151/Dashboard!F80, "")</f>
        <v/>
      </c>
    </row>
    <row r="152" spans="16:24" x14ac:dyDescent="0.35">
      <c r="P152" s="55"/>
      <c r="Q152" s="42"/>
      <c r="R152" s="45" t="str">
        <f>IF(AND(NOT(ISBLANK(Q152)),Dashboard!F16&gt;0), Q152/Dashboard!F16, "")</f>
        <v/>
      </c>
      <c r="S152" s="42"/>
      <c r="T152" s="45" t="str">
        <f>IF(AND(NOT(ISBLANK(S152)),Dashboard!F78&gt;0), S152/Dashboard!F78, "")</f>
        <v/>
      </c>
      <c r="U152" s="42"/>
      <c r="V152" s="45" t="str">
        <f>IF(AND(NOT(ISBLANK(U152)),Dashboard!F79&gt;0), U152/Dashboard!F79, "")</f>
        <v/>
      </c>
      <c r="W152" s="42"/>
      <c r="X152" s="45" t="str">
        <f>IF(AND(NOT(ISBLANK(W152)),Dashboard!F80&gt;0), W152/Dashboard!F80, "")</f>
        <v/>
      </c>
    </row>
    <row r="153" spans="16:24" x14ac:dyDescent="0.35">
      <c r="P153" s="55"/>
      <c r="Q153" s="42"/>
      <c r="R153" s="45" t="str">
        <f>IF(AND(NOT(ISBLANK(Q153)),Dashboard!F16&gt;0), Q153/Dashboard!F16, "")</f>
        <v/>
      </c>
      <c r="S153" s="42"/>
      <c r="T153" s="45" t="str">
        <f>IF(AND(NOT(ISBLANK(S153)),Dashboard!F78&gt;0), S153/Dashboard!F78, "")</f>
        <v/>
      </c>
      <c r="U153" s="42"/>
      <c r="V153" s="45" t="str">
        <f>IF(AND(NOT(ISBLANK(U153)),Dashboard!F79&gt;0), U153/Dashboard!F79, "")</f>
        <v/>
      </c>
      <c r="W153" s="42"/>
      <c r="X153" s="45" t="str">
        <f>IF(AND(NOT(ISBLANK(W153)),Dashboard!F80&gt;0), W153/Dashboard!F80, "")</f>
        <v/>
      </c>
    </row>
    <row r="154" spans="16:24" x14ac:dyDescent="0.35">
      <c r="P154" s="55"/>
      <c r="Q154" s="42"/>
      <c r="R154" s="45" t="str">
        <f>IF(AND(NOT(ISBLANK(Q154)),Dashboard!F16&gt;0), Q154/Dashboard!F16, "")</f>
        <v/>
      </c>
      <c r="S154" s="42"/>
      <c r="T154" s="45" t="str">
        <f>IF(AND(NOT(ISBLANK(S154)),Dashboard!F78&gt;0), S154/Dashboard!F78, "")</f>
        <v/>
      </c>
      <c r="U154" s="42"/>
      <c r="V154" s="45" t="str">
        <f>IF(AND(NOT(ISBLANK(U154)),Dashboard!F79&gt;0), U154/Dashboard!F79, "")</f>
        <v/>
      </c>
      <c r="W154" s="42"/>
      <c r="X154" s="45" t="str">
        <f>IF(AND(NOT(ISBLANK(W154)),Dashboard!F80&gt;0), W154/Dashboard!F80, "")</f>
        <v/>
      </c>
    </row>
    <row r="155" spans="16:24" x14ac:dyDescent="0.35">
      <c r="P155" s="55"/>
      <c r="Q155" s="42"/>
      <c r="R155" s="45" t="str">
        <f>IF(AND(NOT(ISBLANK(Q155)),Dashboard!F16&gt;0), Q155/Dashboard!F16, "")</f>
        <v/>
      </c>
      <c r="S155" s="42"/>
      <c r="T155" s="45" t="str">
        <f>IF(AND(NOT(ISBLANK(S155)),Dashboard!F78&gt;0), S155/Dashboard!F78, "")</f>
        <v/>
      </c>
      <c r="U155" s="42"/>
      <c r="V155" s="45" t="str">
        <f>IF(AND(NOT(ISBLANK(U155)),Dashboard!F79&gt;0), U155/Dashboard!F79, "")</f>
        <v/>
      </c>
      <c r="W155" s="42"/>
      <c r="X155" s="45" t="str">
        <f>IF(AND(NOT(ISBLANK(W155)),Dashboard!F80&gt;0), W155/Dashboard!F80, "")</f>
        <v/>
      </c>
    </row>
    <row r="156" spans="16:24" x14ac:dyDescent="0.35">
      <c r="P156" s="55"/>
      <c r="Q156" s="42"/>
      <c r="R156" s="45" t="str">
        <f>IF(AND(NOT(ISBLANK(Q156)),Dashboard!F16&gt;0), Q156/Dashboard!F16, "")</f>
        <v/>
      </c>
      <c r="S156" s="42"/>
      <c r="T156" s="45" t="str">
        <f>IF(AND(NOT(ISBLANK(S156)),Dashboard!F78&gt;0), S156/Dashboard!F78, "")</f>
        <v/>
      </c>
      <c r="U156" s="42"/>
      <c r="V156" s="45" t="str">
        <f>IF(AND(NOT(ISBLANK(U156)),Dashboard!F79&gt;0), U156/Dashboard!F79, "")</f>
        <v/>
      </c>
      <c r="W156" s="42"/>
      <c r="X156" s="45" t="str">
        <f>IF(AND(NOT(ISBLANK(W156)),Dashboard!F80&gt;0), W156/Dashboard!F80, "")</f>
        <v/>
      </c>
    </row>
    <row r="157" spans="16:24" x14ac:dyDescent="0.35">
      <c r="P157" s="55"/>
      <c r="Q157" s="42"/>
      <c r="R157" s="45" t="str">
        <f>IF(AND(NOT(ISBLANK(Q157)),Dashboard!F16&gt;0), Q157/Dashboard!F16, "")</f>
        <v/>
      </c>
      <c r="S157" s="42"/>
      <c r="T157" s="45" t="str">
        <f>IF(AND(NOT(ISBLANK(S157)),Dashboard!F78&gt;0), S157/Dashboard!F78, "")</f>
        <v/>
      </c>
      <c r="U157" s="42"/>
      <c r="V157" s="45" t="str">
        <f>IF(AND(NOT(ISBLANK(U157)),Dashboard!F79&gt;0), U157/Dashboard!F79, "")</f>
        <v/>
      </c>
      <c r="W157" s="42"/>
      <c r="X157" s="45" t="str">
        <f>IF(AND(NOT(ISBLANK(W157)),Dashboard!F80&gt;0), W157/Dashboard!F80, "")</f>
        <v/>
      </c>
    </row>
    <row r="158" spans="16:24" x14ac:dyDescent="0.35">
      <c r="P158" s="55"/>
      <c r="Q158" s="42"/>
      <c r="R158" s="45" t="str">
        <f>IF(AND(NOT(ISBLANK(Q158)),Dashboard!F16&gt;0), Q158/Dashboard!F16, "")</f>
        <v/>
      </c>
      <c r="S158" s="42"/>
      <c r="T158" s="45" t="str">
        <f>IF(AND(NOT(ISBLANK(S158)),Dashboard!F78&gt;0), S158/Dashboard!F78, "")</f>
        <v/>
      </c>
      <c r="U158" s="42"/>
      <c r="V158" s="45" t="str">
        <f>IF(AND(NOT(ISBLANK(U158)),Dashboard!F79&gt;0), U158/Dashboard!F79, "")</f>
        <v/>
      </c>
      <c r="W158" s="42"/>
      <c r="X158" s="45" t="str">
        <f>IF(AND(NOT(ISBLANK(W158)),Dashboard!F80&gt;0), W158/Dashboard!F80, "")</f>
        <v/>
      </c>
    </row>
    <row r="159" spans="16:24" x14ac:dyDescent="0.35">
      <c r="P159" s="55"/>
      <c r="Q159" s="42"/>
      <c r="R159" s="45" t="str">
        <f>IF(AND(NOT(ISBLANK(Q159)),Dashboard!F16&gt;0), Q159/Dashboard!F16, "")</f>
        <v/>
      </c>
      <c r="S159" s="42"/>
      <c r="T159" s="45" t="str">
        <f>IF(AND(NOT(ISBLANK(S159)),Dashboard!F78&gt;0), S159/Dashboard!F78, "")</f>
        <v/>
      </c>
      <c r="U159" s="42"/>
      <c r="V159" s="45" t="str">
        <f>IF(AND(NOT(ISBLANK(U159)),Dashboard!F79&gt;0), U159/Dashboard!F79, "")</f>
        <v/>
      </c>
      <c r="W159" s="42"/>
      <c r="X159" s="45" t="str">
        <f>IF(AND(NOT(ISBLANK(W159)),Dashboard!F80&gt;0), W159/Dashboard!F80, "")</f>
        <v/>
      </c>
    </row>
    <row r="160" spans="16:24" x14ac:dyDescent="0.35">
      <c r="P160" s="55"/>
      <c r="Q160" s="42"/>
      <c r="R160" s="45" t="str">
        <f>IF(AND(NOT(ISBLANK(Q160)),Dashboard!F16&gt;0), Q160/Dashboard!F16, "")</f>
        <v/>
      </c>
      <c r="S160" s="42"/>
      <c r="T160" s="45" t="str">
        <f>IF(AND(NOT(ISBLANK(S160)),Dashboard!F78&gt;0), S160/Dashboard!F78, "")</f>
        <v/>
      </c>
      <c r="U160" s="42"/>
      <c r="V160" s="45" t="str">
        <f>IF(AND(NOT(ISBLANK(U160)),Dashboard!F79&gt;0), U160/Dashboard!F79, "")</f>
        <v/>
      </c>
      <c r="W160" s="42"/>
      <c r="X160" s="45" t="str">
        <f>IF(AND(NOT(ISBLANK(W160)),Dashboard!F80&gt;0), W160/Dashboard!F80, "")</f>
        <v/>
      </c>
    </row>
    <row r="161" spans="2:24" x14ac:dyDescent="0.35">
      <c r="P161" s="55"/>
      <c r="Q161" s="42"/>
      <c r="R161" s="45" t="str">
        <f>IF(AND(NOT(ISBLANK(Q161)),Dashboard!F16&gt;0), Q161/Dashboard!F16, "")</f>
        <v/>
      </c>
      <c r="S161" s="42"/>
      <c r="T161" s="45" t="str">
        <f>IF(AND(NOT(ISBLANK(S161)),Dashboard!F78&gt;0), S161/Dashboard!F78, "")</f>
        <v/>
      </c>
      <c r="U161" s="42"/>
      <c r="V161" s="45" t="str">
        <f>IF(AND(NOT(ISBLANK(U161)),Dashboard!F79&gt;0), U161/Dashboard!F79, "")</f>
        <v/>
      </c>
      <c r="W161" s="42"/>
      <c r="X161" s="45" t="str">
        <f>IF(AND(NOT(ISBLANK(W161)),Dashboard!F80&gt;0), W161/Dashboard!F80, "")</f>
        <v/>
      </c>
    </row>
    <row r="162" spans="2:24" x14ac:dyDescent="0.35">
      <c r="P162" s="55"/>
      <c r="Q162" s="42"/>
      <c r="R162" s="45" t="str">
        <f>IF(AND(NOT(ISBLANK(Q162)),Dashboard!F16&gt;0), Q162/Dashboard!F16, "")</f>
        <v/>
      </c>
      <c r="S162" s="42"/>
      <c r="T162" s="45" t="str">
        <f>IF(AND(NOT(ISBLANK(S162)),Dashboard!F78&gt;0), S162/Dashboard!F78, "")</f>
        <v/>
      </c>
      <c r="U162" s="42"/>
      <c r="V162" s="45" t="str">
        <f>IF(AND(NOT(ISBLANK(U162)),Dashboard!F79&gt;0), U162/Dashboard!F79, "")</f>
        <v/>
      </c>
      <c r="W162" s="42"/>
      <c r="X162" s="45" t="str">
        <f>IF(AND(NOT(ISBLANK(W162)),Dashboard!F80&gt;0), W162/Dashboard!F80, "")</f>
        <v/>
      </c>
    </row>
    <row r="163" spans="2:24" x14ac:dyDescent="0.35">
      <c r="P163" s="55"/>
      <c r="Q163" s="42"/>
      <c r="R163" s="45" t="str">
        <f>IF(AND(NOT(ISBLANK(Q163)),Dashboard!F16&gt;0), Q163/Dashboard!F16, "")</f>
        <v/>
      </c>
      <c r="S163" s="42"/>
      <c r="T163" s="45" t="str">
        <f>IF(AND(NOT(ISBLANK(S163)),Dashboard!F78&gt;0), S163/Dashboard!F78, "")</f>
        <v/>
      </c>
      <c r="U163" s="42"/>
      <c r="V163" s="45" t="str">
        <f>IF(AND(NOT(ISBLANK(U163)),Dashboard!F79&gt;0), U163/Dashboard!F79, "")</f>
        <v/>
      </c>
      <c r="W163" s="42"/>
      <c r="X163" s="45" t="str">
        <f>IF(AND(NOT(ISBLANK(W163)),Dashboard!F80&gt;0), W163/Dashboard!F80, "")</f>
        <v/>
      </c>
    </row>
    <row r="164" spans="2:24" x14ac:dyDescent="0.35">
      <c r="P164" s="55"/>
      <c r="Q164" s="42"/>
      <c r="R164" s="45" t="str">
        <f>IF(AND(NOT(ISBLANK(Q164)),Dashboard!F16&gt;0), Q164/Dashboard!F16, "")</f>
        <v/>
      </c>
      <c r="S164" s="42"/>
      <c r="T164" s="45" t="str">
        <f>IF(AND(NOT(ISBLANK(S164)),Dashboard!F78&gt;0), S164/Dashboard!F78, "")</f>
        <v/>
      </c>
      <c r="U164" s="42"/>
      <c r="V164" s="45" t="str">
        <f>IF(AND(NOT(ISBLANK(U164)),Dashboard!F79&gt;0), U164/Dashboard!F79, "")</f>
        <v/>
      </c>
      <c r="W164" s="42"/>
      <c r="X164" s="45" t="str">
        <f>IF(AND(NOT(ISBLANK(W164)),Dashboard!F80&gt;0), W164/Dashboard!F80, "")</f>
        <v/>
      </c>
    </row>
    <row r="169" spans="2:24" ht="21" x14ac:dyDescent="0.5">
      <c r="B169" s="39" t="s">
        <v>407</v>
      </c>
      <c r="P169" s="56" t="s">
        <v>408</v>
      </c>
    </row>
    <row r="171" spans="2:24" ht="45" customHeight="1" x14ac:dyDescent="0.35">
      <c r="B171" s="115" t="s">
        <v>409</v>
      </c>
      <c r="C171" s="108"/>
      <c r="D171" s="108"/>
      <c r="E171" s="108"/>
      <c r="F171" s="108"/>
      <c r="P171" s="115" t="s">
        <v>410</v>
      </c>
      <c r="Q171" s="108"/>
      <c r="R171" s="108"/>
      <c r="S171" s="108"/>
      <c r="T171" s="108"/>
      <c r="U171" s="108"/>
    </row>
    <row r="172" spans="2:24" ht="35" customHeight="1" x14ac:dyDescent="0.35">
      <c r="P172" s="112" t="s">
        <v>411</v>
      </c>
      <c r="Q172" s="112"/>
      <c r="R172" s="112" t="s">
        <v>412</v>
      </c>
      <c r="S172" s="112"/>
      <c r="T172" s="112"/>
    </row>
    <row r="173" spans="2:24" ht="30" customHeight="1" x14ac:dyDescent="0.35">
      <c r="P173" s="116">
        <v>0</v>
      </c>
      <c r="Q173" s="117"/>
      <c r="R173" s="118" t="s">
        <v>413</v>
      </c>
      <c r="S173" s="119"/>
      <c r="T173" s="119"/>
    </row>
    <row r="176" spans="2:24" ht="25" customHeight="1" x14ac:dyDescent="0.35">
      <c r="P176" s="65" t="s">
        <v>396</v>
      </c>
      <c r="Q176" s="65" t="s">
        <v>414</v>
      </c>
      <c r="R176" s="65" t="s">
        <v>415</v>
      </c>
      <c r="S176" s="120" t="s">
        <v>9</v>
      </c>
      <c r="T176" s="120"/>
      <c r="U176" s="120"/>
      <c r="V176" s="108"/>
    </row>
    <row r="177" spans="16:22" ht="20" customHeight="1" x14ac:dyDescent="0.35">
      <c r="P177" s="67"/>
      <c r="Q177" s="68"/>
      <c r="R177" s="69" t="str">
        <f>IF(AND(NOT(ISBLANK(Q177)), Dashboard!$P173&gt;0), Q177/Dashboard!$P173, "")</f>
        <v/>
      </c>
      <c r="S177" s="121"/>
      <c r="T177" s="122"/>
      <c r="U177" s="122"/>
      <c r="V177" s="122"/>
    </row>
    <row r="178" spans="16:22" ht="20" customHeight="1" x14ac:dyDescent="0.35">
      <c r="P178" s="67"/>
      <c r="Q178" s="68"/>
      <c r="R178" s="69" t="str">
        <f>IF(AND(NOT(ISBLANK(Q178)), Dashboard!$P173&gt;0), Q178/Dashboard!$P173, "")</f>
        <v/>
      </c>
      <c r="S178" s="121"/>
      <c r="T178" s="122"/>
      <c r="U178" s="122"/>
      <c r="V178" s="122"/>
    </row>
    <row r="179" spans="16:22" ht="20" customHeight="1" x14ac:dyDescent="0.35">
      <c r="P179" s="67"/>
      <c r="Q179" s="68"/>
      <c r="R179" s="69" t="str">
        <f>IF(AND(NOT(ISBLANK(Q179)), Dashboard!$P173&gt;0), Q179/Dashboard!$P173, "")</f>
        <v/>
      </c>
      <c r="S179" s="121"/>
      <c r="T179" s="122"/>
      <c r="U179" s="122"/>
      <c r="V179" s="122"/>
    </row>
    <row r="180" spans="16:22" ht="20" customHeight="1" x14ac:dyDescent="0.35">
      <c r="P180" s="67"/>
      <c r="Q180" s="68"/>
      <c r="R180" s="69" t="str">
        <f>IF(AND(NOT(ISBLANK(Q180)), Dashboard!$P173&gt;0), Q180/Dashboard!$P173, "")</f>
        <v/>
      </c>
      <c r="S180" s="121"/>
      <c r="T180" s="122"/>
      <c r="U180" s="122"/>
      <c r="V180" s="122"/>
    </row>
    <row r="181" spans="16:22" ht="20" customHeight="1" x14ac:dyDescent="0.35">
      <c r="P181" s="67"/>
      <c r="Q181" s="68"/>
      <c r="R181" s="69" t="str">
        <f>IF(AND(NOT(ISBLANK(Q181)), Dashboard!$P173&gt;0), Q181/Dashboard!$P173, "")</f>
        <v/>
      </c>
      <c r="S181" s="121"/>
      <c r="T181" s="122"/>
      <c r="U181" s="122"/>
      <c r="V181" s="122"/>
    </row>
    <row r="182" spans="16:22" ht="20" customHeight="1" x14ac:dyDescent="0.35">
      <c r="P182" s="67"/>
      <c r="Q182" s="68"/>
      <c r="R182" s="69" t="str">
        <f>IF(AND(NOT(ISBLANK(Q182)), Dashboard!$P173&gt;0), Q182/Dashboard!$P173, "")</f>
        <v/>
      </c>
      <c r="S182" s="121"/>
      <c r="T182" s="122"/>
      <c r="U182" s="122"/>
      <c r="V182" s="122"/>
    </row>
    <row r="183" spans="16:22" ht="20" customHeight="1" x14ac:dyDescent="0.35">
      <c r="P183" s="67"/>
      <c r="Q183" s="68"/>
      <c r="R183" s="69" t="str">
        <f>IF(AND(NOT(ISBLANK(Q183)), Dashboard!$P173&gt;0), Q183/Dashboard!$P173, "")</f>
        <v/>
      </c>
      <c r="S183" s="121"/>
      <c r="T183" s="122"/>
      <c r="U183" s="122"/>
      <c r="V183" s="122"/>
    </row>
    <row r="184" spans="16:22" ht="20" customHeight="1" x14ac:dyDescent="0.35">
      <c r="P184" s="67"/>
      <c r="Q184" s="68"/>
      <c r="R184" s="69" t="str">
        <f>IF(AND(NOT(ISBLANK(Q184)), Dashboard!$P173&gt;0), Q184/Dashboard!$P173, "")</f>
        <v/>
      </c>
      <c r="S184" s="121"/>
      <c r="T184" s="122"/>
      <c r="U184" s="122"/>
      <c r="V184" s="122"/>
    </row>
    <row r="185" spans="16:22" ht="20" customHeight="1" x14ac:dyDescent="0.35">
      <c r="P185" s="67"/>
      <c r="Q185" s="68"/>
      <c r="R185" s="69" t="str">
        <f>IF(AND(NOT(ISBLANK(Q185)), Dashboard!$P173&gt;0), Q185/Dashboard!$P173, "")</f>
        <v/>
      </c>
      <c r="S185" s="121"/>
      <c r="T185" s="122"/>
      <c r="U185" s="122"/>
      <c r="V185" s="122"/>
    </row>
    <row r="186" spans="16:22" ht="20" customHeight="1" x14ac:dyDescent="0.35">
      <c r="P186" s="67"/>
      <c r="Q186" s="68"/>
      <c r="R186" s="69" t="str">
        <f>IF(AND(NOT(ISBLANK(Q186)), Dashboard!$P173&gt;0), Q186/Dashboard!$P173, "")</f>
        <v/>
      </c>
      <c r="S186" s="121"/>
      <c r="T186" s="122"/>
      <c r="U186" s="122"/>
      <c r="V186" s="122"/>
    </row>
    <row r="187" spans="16:22" ht="20" customHeight="1" x14ac:dyDescent="0.35">
      <c r="P187" s="67"/>
      <c r="Q187" s="68"/>
      <c r="R187" s="69" t="str">
        <f>IF(AND(NOT(ISBLANK(Q187)), Dashboard!$P173&gt;0), Q187/Dashboard!$P173, "")</f>
        <v/>
      </c>
      <c r="S187" s="121"/>
      <c r="T187" s="122"/>
      <c r="U187" s="122"/>
      <c r="V187" s="122"/>
    </row>
    <row r="188" spans="16:22" ht="20" customHeight="1" x14ac:dyDescent="0.35">
      <c r="P188" s="67"/>
      <c r="Q188" s="68"/>
      <c r="R188" s="69" t="str">
        <f>IF(AND(NOT(ISBLANK(Q188)), Dashboard!$P173&gt;0), Q188/Dashboard!$P173, "")</f>
        <v/>
      </c>
      <c r="S188" s="121"/>
      <c r="T188" s="122"/>
      <c r="U188" s="122"/>
      <c r="V188" s="122"/>
    </row>
    <row r="189" spans="16:22" ht="20" customHeight="1" x14ac:dyDescent="0.35">
      <c r="P189" s="67"/>
      <c r="Q189" s="68"/>
      <c r="R189" s="69" t="str">
        <f>IF(AND(NOT(ISBLANK(Q189)), Dashboard!$P173&gt;0), Q189/Dashboard!$P173, "")</f>
        <v/>
      </c>
      <c r="S189" s="121"/>
      <c r="T189" s="122"/>
      <c r="U189" s="122"/>
      <c r="V189" s="122"/>
    </row>
    <row r="190" spans="16:22" ht="20" customHeight="1" x14ac:dyDescent="0.35">
      <c r="P190" s="67"/>
      <c r="Q190" s="68"/>
      <c r="R190" s="69" t="str">
        <f>IF(AND(NOT(ISBLANK(Q190)), Dashboard!$P173&gt;0), Q190/Dashboard!$P173, "")</f>
        <v/>
      </c>
      <c r="S190" s="121"/>
      <c r="T190" s="122"/>
      <c r="U190" s="122"/>
      <c r="V190" s="122"/>
    </row>
    <row r="191" spans="16:22" ht="20" customHeight="1" x14ac:dyDescent="0.35">
      <c r="P191" s="67"/>
      <c r="Q191" s="68"/>
      <c r="R191" s="69" t="str">
        <f>IF(AND(NOT(ISBLANK(Q191)), Dashboard!$P173&gt;0), Q191/Dashboard!$P173, "")</f>
        <v/>
      </c>
      <c r="S191" s="121"/>
      <c r="T191" s="122"/>
      <c r="U191" s="122"/>
      <c r="V191" s="122"/>
    </row>
    <row r="192" spans="16:22" ht="20" customHeight="1" x14ac:dyDescent="0.35">
      <c r="P192" s="67"/>
      <c r="Q192" s="68"/>
      <c r="R192" s="69" t="str">
        <f>IF(AND(NOT(ISBLANK(Q192)), Dashboard!$P173&gt;0), Q192/Dashboard!$P173, "")</f>
        <v/>
      </c>
      <c r="S192" s="121"/>
      <c r="T192" s="122"/>
      <c r="U192" s="122"/>
      <c r="V192" s="122"/>
    </row>
    <row r="193" spans="2:22" ht="20" customHeight="1" x14ac:dyDescent="0.35">
      <c r="P193" s="67"/>
      <c r="Q193" s="68"/>
      <c r="R193" s="69" t="str">
        <f>IF(AND(NOT(ISBLANK(Q193)), Dashboard!$P173&gt;0), Q193/Dashboard!$P173, "")</f>
        <v/>
      </c>
      <c r="S193" s="121"/>
      <c r="T193" s="122"/>
      <c r="U193" s="122"/>
      <c r="V193" s="122"/>
    </row>
    <row r="194" spans="2:22" ht="20" customHeight="1" x14ac:dyDescent="0.35">
      <c r="P194" s="67"/>
      <c r="Q194" s="68"/>
      <c r="R194" s="69" t="str">
        <f>IF(AND(NOT(ISBLANK(Q194)), Dashboard!$P173&gt;0), Q194/Dashboard!$P173, "")</f>
        <v/>
      </c>
      <c r="S194" s="121"/>
      <c r="T194" s="122"/>
      <c r="U194" s="122"/>
      <c r="V194" s="122"/>
    </row>
    <row r="195" spans="2:22" ht="20" customHeight="1" x14ac:dyDescent="0.35">
      <c r="P195" s="67"/>
      <c r="Q195" s="68"/>
      <c r="R195" s="69" t="str">
        <f>IF(AND(NOT(ISBLANK(Q195)), Dashboard!$P173&gt;0), Q195/Dashboard!$P173, "")</f>
        <v/>
      </c>
      <c r="S195" s="121"/>
      <c r="T195" s="122"/>
      <c r="U195" s="122"/>
      <c r="V195" s="122"/>
    </row>
    <row r="196" spans="2:22" ht="20" customHeight="1" x14ac:dyDescent="0.35">
      <c r="P196" s="67"/>
      <c r="Q196" s="68"/>
      <c r="R196" s="69" t="str">
        <f>IF(AND(NOT(ISBLANK(Q196)), Dashboard!$P173&gt;0), Q196/Dashboard!$P173, "")</f>
        <v/>
      </c>
      <c r="S196" s="121"/>
      <c r="T196" s="122"/>
      <c r="U196" s="122"/>
      <c r="V196" s="122"/>
    </row>
    <row r="200" spans="2:22" ht="32" customHeight="1" x14ac:dyDescent="0.35">
      <c r="B200" s="106" t="s">
        <v>283</v>
      </c>
      <c r="C200" s="106"/>
      <c r="D200" s="106"/>
      <c r="E200" s="106"/>
      <c r="F200" s="106"/>
      <c r="G200" s="106"/>
      <c r="H200" s="106"/>
      <c r="I200" s="106"/>
    </row>
  </sheetData>
  <mergeCells count="55">
    <mergeCell ref="B200:I200"/>
    <mergeCell ref="S192:V192"/>
    <mergeCell ref="S193:V193"/>
    <mergeCell ref="S194:V194"/>
    <mergeCell ref="S195:V195"/>
    <mergeCell ref="S196:V196"/>
    <mergeCell ref="S187:V187"/>
    <mergeCell ref="S188:V188"/>
    <mergeCell ref="S189:V189"/>
    <mergeCell ref="S190:V190"/>
    <mergeCell ref="S191:V191"/>
    <mergeCell ref="S182:V182"/>
    <mergeCell ref="S183:V183"/>
    <mergeCell ref="S184:V184"/>
    <mergeCell ref="S185:V185"/>
    <mergeCell ref="S186:V186"/>
    <mergeCell ref="S177:V177"/>
    <mergeCell ref="S178:V178"/>
    <mergeCell ref="S179:V179"/>
    <mergeCell ref="S180:V180"/>
    <mergeCell ref="S181:V181"/>
    <mergeCell ref="P172:Q172"/>
    <mergeCell ref="R172:T172"/>
    <mergeCell ref="P173:Q173"/>
    <mergeCell ref="R173:T173"/>
    <mergeCell ref="S176:V176"/>
    <mergeCell ref="C121:D121"/>
    <mergeCell ref="G121:H121"/>
    <mergeCell ref="B130:F130"/>
    <mergeCell ref="P130:W130"/>
    <mergeCell ref="B171:F171"/>
    <mergeCell ref="P171:U171"/>
    <mergeCell ref="C118:D118"/>
    <mergeCell ref="G118:H118"/>
    <mergeCell ref="C119:D119"/>
    <mergeCell ref="G119:H119"/>
    <mergeCell ref="C120:D120"/>
    <mergeCell ref="G120:H120"/>
    <mergeCell ref="C115:D115"/>
    <mergeCell ref="G115:H115"/>
    <mergeCell ref="C116:D116"/>
    <mergeCell ref="G116:H116"/>
    <mergeCell ref="C117:D117"/>
    <mergeCell ref="G117:H117"/>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16:H121">
    <cfRule type="expression" dxfId="35" priority="4">
      <formula>$G116&gt;=0.8</formula>
    </cfRule>
    <cfRule type="expression" dxfId="34" priority="5">
      <formula>AND($G116&gt;=0.5,$G116&lt;0.8)</formula>
    </cfRule>
    <cfRule type="expression" dxfId="33" priority="6">
      <formula>$G116&lt;0.5</formula>
    </cfRule>
  </conditionalFormatting>
  <conditionalFormatting sqref="K116:K121">
    <cfRule type="cellIs" dxfId="32" priority="7" operator="greaterThan">
      <formula>0</formula>
    </cfRule>
  </conditionalFormatting>
  <conditionalFormatting sqref="L116:L121">
    <cfRule type="cellIs" dxfId="31" priority="8" operator="greaterThan">
      <formula>0</formula>
    </cfRule>
  </conditionalFormatting>
  <conditionalFormatting sqref="M116:M121">
    <cfRule type="cellIs" dxfId="30" priority="9" operator="greaterThan">
      <formula>0</formula>
    </cfRule>
  </conditionalFormatting>
  <conditionalFormatting sqref="N116:N121">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5" xr:uid="{00000000-0002-0000-0100-000000000000}">
      <formula1>0</formula1>
      <formula2>C16</formula2>
    </dataValidation>
    <dataValidation type="whole" allowBlank="1" showErrorMessage="1" errorTitle="Invalid count" error="Value must be between 0 and the current implemented total." sqref="S135" xr:uid="{00000000-0002-0000-0100-000001000000}">
      <formula1>0</formula1>
      <formula2>C78</formula2>
    </dataValidation>
    <dataValidation type="whole" allowBlank="1" showErrorMessage="1" errorTitle="Invalid count" error="Value must be between 0 and the current implemented total." sqref="U135" xr:uid="{00000000-0002-0000-0100-000002000000}">
      <formula1>0</formula1>
      <formula2>C79</formula2>
    </dataValidation>
    <dataValidation type="whole" allowBlank="1" showErrorMessage="1" errorTitle="Invalid count" error="Value must be between 0 and the current implemented total." sqref="W135" xr:uid="{00000000-0002-0000-0100-000003000000}">
      <formula1>0</formula1>
      <formula2>C80</formula2>
    </dataValidation>
    <dataValidation type="whole" allowBlank="1" showErrorMessage="1" errorTitle="Invalid overall count" error="Overall count must be between 0 and the current implemented total." sqref="Q136" xr:uid="{00000000-0002-0000-0100-000004000000}">
      <formula1>0</formula1>
      <formula2>C16</formula2>
    </dataValidation>
    <dataValidation type="whole" allowBlank="1" showErrorMessage="1" errorTitle="Invalid count" error="Value must be between 0 and the current implemented total." sqref="S136" xr:uid="{00000000-0002-0000-0100-000005000000}">
      <formula1>0</formula1>
      <formula2>C78</formula2>
    </dataValidation>
    <dataValidation type="whole" allowBlank="1" showErrorMessage="1" errorTitle="Invalid count" error="Value must be between 0 and the current implemented total." sqref="U136" xr:uid="{00000000-0002-0000-0100-000006000000}">
      <formula1>0</formula1>
      <formula2>C79</formula2>
    </dataValidation>
    <dataValidation type="whole" allowBlank="1" showErrorMessage="1" errorTitle="Invalid count" error="Value must be between 0 and the current implemented total." sqref="W136" xr:uid="{00000000-0002-0000-0100-000007000000}">
      <formula1>0</formula1>
      <formula2>C80</formula2>
    </dataValidation>
    <dataValidation type="whole" allowBlank="1" showErrorMessage="1" errorTitle="Invalid overall count" error="Overall count must be between 0 and the current implemented total." sqref="Q137" xr:uid="{00000000-0002-0000-0100-000008000000}">
      <formula1>0</formula1>
      <formula2>C16</formula2>
    </dataValidation>
    <dataValidation type="whole" allowBlank="1" showErrorMessage="1" errorTitle="Invalid count" error="Value must be between 0 and the current implemented total." sqref="S137" xr:uid="{00000000-0002-0000-0100-000009000000}">
      <formula1>0</formula1>
      <formula2>C78</formula2>
    </dataValidation>
    <dataValidation type="whole" allowBlank="1" showErrorMessage="1" errorTitle="Invalid count" error="Value must be between 0 and the current implemented total." sqref="U137" xr:uid="{00000000-0002-0000-0100-00000A000000}">
      <formula1>0</formula1>
      <formula2>C79</formula2>
    </dataValidation>
    <dataValidation type="whole" allowBlank="1" showErrorMessage="1" errorTitle="Invalid count" error="Value must be between 0 and the current implemented total." sqref="W137" xr:uid="{00000000-0002-0000-0100-00000B000000}">
      <formula1>0</formula1>
      <formula2>C80</formula2>
    </dataValidation>
    <dataValidation type="whole" allowBlank="1" showErrorMessage="1" errorTitle="Invalid overall count" error="Overall count must be between 0 and the current implemented total." sqref="Q138" xr:uid="{00000000-0002-0000-0100-00000C000000}">
      <formula1>0</formula1>
      <formula2>C16</formula2>
    </dataValidation>
    <dataValidation type="whole" allowBlank="1" showErrorMessage="1" errorTitle="Invalid count" error="Value must be between 0 and the current implemented total." sqref="S138" xr:uid="{00000000-0002-0000-0100-00000D000000}">
      <formula1>0</formula1>
      <formula2>C78</formula2>
    </dataValidation>
    <dataValidation type="whole" allowBlank="1" showErrorMessage="1" errorTitle="Invalid count" error="Value must be between 0 and the current implemented total." sqref="U138" xr:uid="{00000000-0002-0000-0100-00000E000000}">
      <formula1>0</formula1>
      <formula2>C79</formula2>
    </dataValidation>
    <dataValidation type="whole" allowBlank="1" showErrorMessage="1" errorTitle="Invalid count" error="Value must be between 0 and the current implemented total." sqref="W138" xr:uid="{00000000-0002-0000-0100-00000F000000}">
      <formula1>0</formula1>
      <formula2>C80</formula2>
    </dataValidation>
    <dataValidation type="whole" allowBlank="1" showErrorMessage="1" errorTitle="Invalid overall count" error="Overall count must be between 0 and the current implemented total." sqref="Q139" xr:uid="{00000000-0002-0000-0100-000010000000}">
      <formula1>0</formula1>
      <formula2>C16</formula2>
    </dataValidation>
    <dataValidation type="whole" allowBlank="1" showErrorMessage="1" errorTitle="Invalid count" error="Value must be between 0 and the current implemented total." sqref="S139" xr:uid="{00000000-0002-0000-0100-000011000000}">
      <formula1>0</formula1>
      <formula2>C78</formula2>
    </dataValidation>
    <dataValidation type="whole" allowBlank="1" showErrorMessage="1" errorTitle="Invalid count" error="Value must be between 0 and the current implemented total." sqref="U139" xr:uid="{00000000-0002-0000-0100-000012000000}">
      <formula1>0</formula1>
      <formula2>C79</formula2>
    </dataValidation>
    <dataValidation type="whole" allowBlank="1" showErrorMessage="1" errorTitle="Invalid count" error="Value must be between 0 and the current implemented total." sqref="W139" xr:uid="{00000000-0002-0000-0100-000013000000}">
      <formula1>0</formula1>
      <formula2>C80</formula2>
    </dataValidation>
    <dataValidation type="whole" allowBlank="1" showErrorMessage="1" errorTitle="Invalid overall count" error="Overall count must be between 0 and the current implemented total." sqref="Q140" xr:uid="{00000000-0002-0000-0100-000014000000}">
      <formula1>0</formula1>
      <formula2>C16</formula2>
    </dataValidation>
    <dataValidation type="whole" allowBlank="1" showErrorMessage="1" errorTitle="Invalid count" error="Value must be between 0 and the current implemented total." sqref="S140" xr:uid="{00000000-0002-0000-0100-000015000000}">
      <formula1>0</formula1>
      <formula2>C78</formula2>
    </dataValidation>
    <dataValidation type="whole" allowBlank="1" showErrorMessage="1" errorTitle="Invalid count" error="Value must be between 0 and the current implemented total." sqref="U140" xr:uid="{00000000-0002-0000-0100-000016000000}">
      <formula1>0</formula1>
      <formula2>C79</formula2>
    </dataValidation>
    <dataValidation type="whole" allowBlank="1" showErrorMessage="1" errorTitle="Invalid count" error="Value must be between 0 and the current implemented total." sqref="W140" xr:uid="{00000000-0002-0000-0100-000017000000}">
      <formula1>0</formula1>
      <formula2>C80</formula2>
    </dataValidation>
    <dataValidation type="whole" allowBlank="1" showErrorMessage="1" errorTitle="Invalid overall count" error="Overall count must be between 0 and the current implemented total." sqref="Q141" xr:uid="{00000000-0002-0000-0100-000018000000}">
      <formula1>0</formula1>
      <formula2>C16</formula2>
    </dataValidation>
    <dataValidation type="whole" allowBlank="1" showErrorMessage="1" errorTitle="Invalid count" error="Value must be between 0 and the current implemented total." sqref="S141" xr:uid="{00000000-0002-0000-0100-000019000000}">
      <formula1>0</formula1>
      <formula2>C78</formula2>
    </dataValidation>
    <dataValidation type="whole" allowBlank="1" showErrorMessage="1" errorTitle="Invalid count" error="Value must be between 0 and the current implemented total." sqref="U141" xr:uid="{00000000-0002-0000-0100-00001A000000}">
      <formula1>0</formula1>
      <formula2>C79</formula2>
    </dataValidation>
    <dataValidation type="whole" allowBlank="1" showErrorMessage="1" errorTitle="Invalid count" error="Value must be between 0 and the current implemented total." sqref="W141" xr:uid="{00000000-0002-0000-0100-00001B000000}">
      <formula1>0</formula1>
      <formula2>C80</formula2>
    </dataValidation>
    <dataValidation type="whole" allowBlank="1" showErrorMessage="1" errorTitle="Invalid overall count" error="Overall count must be between 0 and the current implemented total." sqref="Q142" xr:uid="{00000000-0002-0000-0100-00001C000000}">
      <formula1>0</formula1>
      <formula2>C16</formula2>
    </dataValidation>
    <dataValidation type="whole" allowBlank="1" showErrorMessage="1" errorTitle="Invalid count" error="Value must be between 0 and the current implemented total." sqref="S142" xr:uid="{00000000-0002-0000-0100-00001D000000}">
      <formula1>0</formula1>
      <formula2>C78</formula2>
    </dataValidation>
    <dataValidation type="whole" allowBlank="1" showErrorMessage="1" errorTitle="Invalid count" error="Value must be between 0 and the current implemented total." sqref="U142" xr:uid="{00000000-0002-0000-0100-00001E000000}">
      <formula1>0</formula1>
      <formula2>C79</formula2>
    </dataValidation>
    <dataValidation type="whole" allowBlank="1" showErrorMessage="1" errorTitle="Invalid count" error="Value must be between 0 and the current implemented total." sqref="W142" xr:uid="{00000000-0002-0000-0100-00001F000000}">
      <formula1>0</formula1>
      <formula2>C80</formula2>
    </dataValidation>
    <dataValidation type="whole" allowBlank="1" showErrorMessage="1" errorTitle="Invalid overall count" error="Overall count must be between 0 and the current implemented total." sqref="Q143" xr:uid="{00000000-0002-0000-0100-000020000000}">
      <formula1>0</formula1>
      <formula2>C16</formula2>
    </dataValidation>
    <dataValidation type="whole" allowBlank="1" showErrorMessage="1" errorTitle="Invalid count" error="Value must be between 0 and the current implemented total." sqref="S143" xr:uid="{00000000-0002-0000-0100-000021000000}">
      <formula1>0</formula1>
      <formula2>C78</formula2>
    </dataValidation>
    <dataValidation type="whole" allowBlank="1" showErrorMessage="1" errorTitle="Invalid count" error="Value must be between 0 and the current implemented total." sqref="U143" xr:uid="{00000000-0002-0000-0100-000022000000}">
      <formula1>0</formula1>
      <formula2>C79</formula2>
    </dataValidation>
    <dataValidation type="whole" allowBlank="1" showErrorMessage="1" errorTitle="Invalid count" error="Value must be between 0 and the current implemented total." sqref="W143" xr:uid="{00000000-0002-0000-0100-000023000000}">
      <formula1>0</formula1>
      <formula2>C80</formula2>
    </dataValidation>
    <dataValidation type="whole" allowBlank="1" showErrorMessage="1" errorTitle="Invalid overall count" error="Overall count must be between 0 and the current implemented total." sqref="Q144" xr:uid="{00000000-0002-0000-0100-000024000000}">
      <formula1>0</formula1>
      <formula2>C16</formula2>
    </dataValidation>
    <dataValidation type="whole" allowBlank="1" showErrorMessage="1" errorTitle="Invalid count" error="Value must be between 0 and the current implemented total." sqref="S144" xr:uid="{00000000-0002-0000-0100-000025000000}">
      <formula1>0</formula1>
      <formula2>C78</formula2>
    </dataValidation>
    <dataValidation type="whole" allowBlank="1" showErrorMessage="1" errorTitle="Invalid count" error="Value must be between 0 and the current implemented total." sqref="U144" xr:uid="{00000000-0002-0000-0100-000026000000}">
      <formula1>0</formula1>
      <formula2>C79</formula2>
    </dataValidation>
    <dataValidation type="whole" allowBlank="1" showErrorMessage="1" errorTitle="Invalid count" error="Value must be between 0 and the current implemented total." sqref="W144" xr:uid="{00000000-0002-0000-0100-000027000000}">
      <formula1>0</formula1>
      <formula2>C80</formula2>
    </dataValidation>
    <dataValidation type="whole" allowBlank="1" showErrorMessage="1" errorTitle="Invalid overall count" error="Overall count must be between 0 and the current implemented total." sqref="Q145" xr:uid="{00000000-0002-0000-0100-000028000000}">
      <formula1>0</formula1>
      <formula2>C16</formula2>
    </dataValidation>
    <dataValidation type="whole" allowBlank="1" showErrorMessage="1" errorTitle="Invalid count" error="Value must be between 0 and the current implemented total." sqref="S145" xr:uid="{00000000-0002-0000-0100-000029000000}">
      <formula1>0</formula1>
      <formula2>C78</formula2>
    </dataValidation>
    <dataValidation type="whole" allowBlank="1" showErrorMessage="1" errorTitle="Invalid count" error="Value must be between 0 and the current implemented total." sqref="U145" xr:uid="{00000000-0002-0000-0100-00002A000000}">
      <formula1>0</formula1>
      <formula2>C79</formula2>
    </dataValidation>
    <dataValidation type="whole" allowBlank="1" showErrorMessage="1" errorTitle="Invalid count" error="Value must be between 0 and the current implemented total." sqref="W145" xr:uid="{00000000-0002-0000-0100-00002B000000}">
      <formula1>0</formula1>
      <formula2>C80</formula2>
    </dataValidation>
    <dataValidation type="whole" allowBlank="1" showErrorMessage="1" errorTitle="Invalid overall count" error="Overall count must be between 0 and the current implemented total." sqref="Q146" xr:uid="{00000000-0002-0000-0100-00002C000000}">
      <formula1>0</formula1>
      <formula2>C16</formula2>
    </dataValidation>
    <dataValidation type="whole" allowBlank="1" showErrorMessage="1" errorTitle="Invalid count" error="Value must be between 0 and the current implemented total." sqref="S146" xr:uid="{00000000-0002-0000-0100-00002D000000}">
      <formula1>0</formula1>
      <formula2>C78</formula2>
    </dataValidation>
    <dataValidation type="whole" allowBlank="1" showErrorMessage="1" errorTitle="Invalid count" error="Value must be between 0 and the current implemented total." sqref="U146" xr:uid="{00000000-0002-0000-0100-00002E000000}">
      <formula1>0</formula1>
      <formula2>C79</formula2>
    </dataValidation>
    <dataValidation type="whole" allowBlank="1" showErrorMessage="1" errorTitle="Invalid count" error="Value must be between 0 and the current implemented total." sqref="W146" xr:uid="{00000000-0002-0000-0100-00002F000000}">
      <formula1>0</formula1>
      <formula2>C80</formula2>
    </dataValidation>
    <dataValidation type="whole" allowBlank="1" showErrorMessage="1" errorTitle="Invalid overall count" error="Overall count must be between 0 and the current implemented total." sqref="Q147" xr:uid="{00000000-0002-0000-0100-000030000000}">
      <formula1>0</formula1>
      <formula2>C16</formula2>
    </dataValidation>
    <dataValidation type="whole" allowBlank="1" showErrorMessage="1" errorTitle="Invalid count" error="Value must be between 0 and the current implemented total." sqref="S147" xr:uid="{00000000-0002-0000-0100-000031000000}">
      <formula1>0</formula1>
      <formula2>C78</formula2>
    </dataValidation>
    <dataValidation type="whole" allowBlank="1" showErrorMessage="1" errorTitle="Invalid count" error="Value must be between 0 and the current implemented total." sqref="U147" xr:uid="{00000000-0002-0000-0100-000032000000}">
      <formula1>0</formula1>
      <formula2>C79</formula2>
    </dataValidation>
    <dataValidation type="whole" allowBlank="1" showErrorMessage="1" errorTitle="Invalid count" error="Value must be between 0 and the current implemented total." sqref="W147" xr:uid="{00000000-0002-0000-0100-000033000000}">
      <formula1>0</formula1>
      <formula2>C80</formula2>
    </dataValidation>
    <dataValidation type="whole" allowBlank="1" showErrorMessage="1" errorTitle="Invalid overall count" error="Overall count must be between 0 and the current implemented total." sqref="Q148" xr:uid="{00000000-0002-0000-0100-000034000000}">
      <formula1>0</formula1>
      <formula2>C16</formula2>
    </dataValidation>
    <dataValidation type="whole" allowBlank="1" showErrorMessage="1" errorTitle="Invalid count" error="Value must be between 0 and the current implemented total." sqref="S148" xr:uid="{00000000-0002-0000-0100-000035000000}">
      <formula1>0</formula1>
      <formula2>C78</formula2>
    </dataValidation>
    <dataValidation type="whole" allowBlank="1" showErrorMessage="1" errorTitle="Invalid count" error="Value must be between 0 and the current implemented total." sqref="U148" xr:uid="{00000000-0002-0000-0100-000036000000}">
      <formula1>0</formula1>
      <formula2>C79</formula2>
    </dataValidation>
    <dataValidation type="whole" allowBlank="1" showErrorMessage="1" errorTitle="Invalid count" error="Value must be between 0 and the current implemented total." sqref="W148" xr:uid="{00000000-0002-0000-0100-000037000000}">
      <formula1>0</formula1>
      <formula2>C80</formula2>
    </dataValidation>
    <dataValidation type="whole" allowBlank="1" showErrorMessage="1" errorTitle="Invalid overall count" error="Overall count must be between 0 and the current implemented total." sqref="Q149" xr:uid="{00000000-0002-0000-0100-000038000000}">
      <formula1>0</formula1>
      <formula2>C16</formula2>
    </dataValidation>
    <dataValidation type="whole" allowBlank="1" showErrorMessage="1" errorTitle="Invalid count" error="Value must be between 0 and the current implemented total." sqref="S149" xr:uid="{00000000-0002-0000-0100-000039000000}">
      <formula1>0</formula1>
      <formula2>C78</formula2>
    </dataValidation>
    <dataValidation type="whole" allowBlank="1" showErrorMessage="1" errorTitle="Invalid count" error="Value must be between 0 and the current implemented total." sqref="U149" xr:uid="{00000000-0002-0000-0100-00003A000000}">
      <formula1>0</formula1>
      <formula2>C79</formula2>
    </dataValidation>
    <dataValidation type="whole" allowBlank="1" showErrorMessage="1" errorTitle="Invalid count" error="Value must be between 0 and the current implemented total." sqref="W149" xr:uid="{00000000-0002-0000-0100-00003B000000}">
      <formula1>0</formula1>
      <formula2>C80</formula2>
    </dataValidation>
    <dataValidation type="whole" allowBlank="1" showErrorMessage="1" errorTitle="Invalid overall count" error="Overall count must be between 0 and the current implemented total." sqref="Q150" xr:uid="{00000000-0002-0000-0100-00003C000000}">
      <formula1>0</formula1>
      <formula2>C16</formula2>
    </dataValidation>
    <dataValidation type="whole" allowBlank="1" showErrorMessage="1" errorTitle="Invalid count" error="Value must be between 0 and the current implemented total." sqref="S150" xr:uid="{00000000-0002-0000-0100-00003D000000}">
      <formula1>0</formula1>
      <formula2>C78</formula2>
    </dataValidation>
    <dataValidation type="whole" allowBlank="1" showErrorMessage="1" errorTitle="Invalid count" error="Value must be between 0 and the current implemented total." sqref="U150" xr:uid="{00000000-0002-0000-0100-00003E000000}">
      <formula1>0</formula1>
      <formula2>C79</formula2>
    </dataValidation>
    <dataValidation type="whole" allowBlank="1" showErrorMessage="1" errorTitle="Invalid count" error="Value must be between 0 and the current implemented total." sqref="W150" xr:uid="{00000000-0002-0000-0100-00003F000000}">
      <formula1>0</formula1>
      <formula2>C80</formula2>
    </dataValidation>
    <dataValidation type="whole" allowBlank="1" showErrorMessage="1" errorTitle="Invalid overall count" error="Overall count must be between 0 and the current implemented total." sqref="Q151" xr:uid="{00000000-0002-0000-0100-000040000000}">
      <formula1>0</formula1>
      <formula2>C16</formula2>
    </dataValidation>
    <dataValidation type="whole" allowBlank="1" showErrorMessage="1" errorTitle="Invalid count" error="Value must be between 0 and the current implemented total." sqref="S151" xr:uid="{00000000-0002-0000-0100-000041000000}">
      <formula1>0</formula1>
      <formula2>C78</formula2>
    </dataValidation>
    <dataValidation type="whole" allowBlank="1" showErrorMessage="1" errorTitle="Invalid count" error="Value must be between 0 and the current implemented total." sqref="U151" xr:uid="{00000000-0002-0000-0100-000042000000}">
      <formula1>0</formula1>
      <formula2>C79</formula2>
    </dataValidation>
    <dataValidation type="whole" allowBlank="1" showErrorMessage="1" errorTitle="Invalid count" error="Value must be between 0 and the current implemented total." sqref="W151" xr:uid="{00000000-0002-0000-0100-000043000000}">
      <formula1>0</formula1>
      <formula2>C80</formula2>
    </dataValidation>
    <dataValidation type="whole" allowBlank="1" showErrorMessage="1" errorTitle="Invalid overall count" error="Overall count must be between 0 and the current implemented total." sqref="Q152" xr:uid="{00000000-0002-0000-0100-000044000000}">
      <formula1>0</formula1>
      <formula2>C16</formula2>
    </dataValidation>
    <dataValidation type="whole" allowBlank="1" showErrorMessage="1" errorTitle="Invalid count" error="Value must be between 0 and the current implemented total." sqref="S152" xr:uid="{00000000-0002-0000-0100-000045000000}">
      <formula1>0</formula1>
      <formula2>C78</formula2>
    </dataValidation>
    <dataValidation type="whole" allowBlank="1" showErrorMessage="1" errorTitle="Invalid count" error="Value must be between 0 and the current implemented total." sqref="U152" xr:uid="{00000000-0002-0000-0100-000046000000}">
      <formula1>0</formula1>
      <formula2>C79</formula2>
    </dataValidation>
    <dataValidation type="whole" allowBlank="1" showErrorMessage="1" errorTitle="Invalid count" error="Value must be between 0 and the current implemented total." sqref="W152" xr:uid="{00000000-0002-0000-0100-000047000000}">
      <formula1>0</formula1>
      <formula2>C80</formula2>
    </dataValidation>
    <dataValidation type="whole" allowBlank="1" showErrorMessage="1" errorTitle="Invalid overall count" error="Overall count must be between 0 and the current implemented total." sqref="Q153" xr:uid="{00000000-0002-0000-0100-000048000000}">
      <formula1>0</formula1>
      <formula2>C16</formula2>
    </dataValidation>
    <dataValidation type="whole" allowBlank="1" showErrorMessage="1" errorTitle="Invalid count" error="Value must be between 0 and the current implemented total." sqref="S153" xr:uid="{00000000-0002-0000-0100-000049000000}">
      <formula1>0</formula1>
      <formula2>C78</formula2>
    </dataValidation>
    <dataValidation type="whole" allowBlank="1" showErrorMessage="1" errorTitle="Invalid count" error="Value must be between 0 and the current implemented total." sqref="U153" xr:uid="{00000000-0002-0000-0100-00004A000000}">
      <formula1>0</formula1>
      <formula2>C79</formula2>
    </dataValidation>
    <dataValidation type="whole" allowBlank="1" showErrorMessage="1" errorTitle="Invalid count" error="Value must be between 0 and the current implemented total." sqref="W153" xr:uid="{00000000-0002-0000-0100-00004B000000}">
      <formula1>0</formula1>
      <formula2>C80</formula2>
    </dataValidation>
    <dataValidation type="whole" allowBlank="1" showErrorMessage="1" errorTitle="Invalid overall count" error="Overall count must be between 0 and the current implemented total." sqref="Q154" xr:uid="{00000000-0002-0000-0100-00004C000000}">
      <formula1>0</formula1>
      <formula2>C16</formula2>
    </dataValidation>
    <dataValidation type="whole" allowBlank="1" showErrorMessage="1" errorTitle="Invalid count" error="Value must be between 0 and the current implemented total." sqref="S154" xr:uid="{00000000-0002-0000-0100-00004D000000}">
      <formula1>0</formula1>
      <formula2>C78</formula2>
    </dataValidation>
    <dataValidation type="whole" allowBlank="1" showErrorMessage="1" errorTitle="Invalid count" error="Value must be between 0 and the current implemented total." sqref="U154" xr:uid="{00000000-0002-0000-0100-00004E000000}">
      <formula1>0</formula1>
      <formula2>C79</formula2>
    </dataValidation>
    <dataValidation type="whole" allowBlank="1" showErrorMessage="1" errorTitle="Invalid count" error="Value must be between 0 and the current implemented total." sqref="W154" xr:uid="{00000000-0002-0000-0100-00004F000000}">
      <formula1>0</formula1>
      <formula2>C80</formula2>
    </dataValidation>
    <dataValidation type="whole" allowBlank="1" showErrorMessage="1" errorTitle="Invalid overall count" error="Overall count must be between 0 and the current implemented total." sqref="Q155" xr:uid="{00000000-0002-0000-0100-000050000000}">
      <formula1>0</formula1>
      <formula2>C16</formula2>
    </dataValidation>
    <dataValidation type="whole" allowBlank="1" showErrorMessage="1" errorTitle="Invalid count" error="Value must be between 0 and the current implemented total." sqref="S155" xr:uid="{00000000-0002-0000-0100-000051000000}">
      <formula1>0</formula1>
      <formula2>C78</formula2>
    </dataValidation>
    <dataValidation type="whole" allowBlank="1" showErrorMessage="1" errorTitle="Invalid count" error="Value must be between 0 and the current implemented total." sqref="U155" xr:uid="{00000000-0002-0000-0100-000052000000}">
      <formula1>0</formula1>
      <formula2>C79</formula2>
    </dataValidation>
    <dataValidation type="whole" allowBlank="1" showErrorMessage="1" errorTitle="Invalid count" error="Value must be between 0 and the current implemented total." sqref="W155" xr:uid="{00000000-0002-0000-0100-000053000000}">
      <formula1>0</formula1>
      <formula2>C80</formula2>
    </dataValidation>
    <dataValidation type="whole" allowBlank="1" showErrorMessage="1" errorTitle="Invalid overall count" error="Overall count must be between 0 and the current implemented total." sqref="Q156" xr:uid="{00000000-0002-0000-0100-000054000000}">
      <formula1>0</formula1>
      <formula2>C16</formula2>
    </dataValidation>
    <dataValidation type="whole" allowBlank="1" showErrorMessage="1" errorTitle="Invalid count" error="Value must be between 0 and the current implemented total." sqref="S156" xr:uid="{00000000-0002-0000-0100-000055000000}">
      <formula1>0</formula1>
      <formula2>C78</formula2>
    </dataValidation>
    <dataValidation type="whole" allowBlank="1" showErrorMessage="1" errorTitle="Invalid count" error="Value must be between 0 and the current implemented total." sqref="U156" xr:uid="{00000000-0002-0000-0100-000056000000}">
      <formula1>0</formula1>
      <formula2>C79</formula2>
    </dataValidation>
    <dataValidation type="whole" allowBlank="1" showErrorMessage="1" errorTitle="Invalid count" error="Value must be between 0 and the current implemented total." sqref="W156" xr:uid="{00000000-0002-0000-0100-000057000000}">
      <formula1>0</formula1>
      <formula2>C80</formula2>
    </dataValidation>
    <dataValidation type="whole" allowBlank="1" showErrorMessage="1" errorTitle="Invalid overall count" error="Overall count must be between 0 and the current implemented total." sqref="Q157" xr:uid="{00000000-0002-0000-0100-000058000000}">
      <formula1>0</formula1>
      <formula2>C16</formula2>
    </dataValidation>
    <dataValidation type="whole" allowBlank="1" showErrorMessage="1" errorTitle="Invalid count" error="Value must be between 0 and the current implemented total." sqref="S157" xr:uid="{00000000-0002-0000-0100-000059000000}">
      <formula1>0</formula1>
      <formula2>C78</formula2>
    </dataValidation>
    <dataValidation type="whole" allowBlank="1" showErrorMessage="1" errorTitle="Invalid count" error="Value must be between 0 and the current implemented total." sqref="U157" xr:uid="{00000000-0002-0000-0100-00005A000000}">
      <formula1>0</formula1>
      <formula2>C79</formula2>
    </dataValidation>
    <dataValidation type="whole" allowBlank="1" showErrorMessage="1" errorTitle="Invalid count" error="Value must be between 0 and the current implemented total." sqref="W157" xr:uid="{00000000-0002-0000-0100-00005B000000}">
      <formula1>0</formula1>
      <formula2>C80</formula2>
    </dataValidation>
    <dataValidation type="whole" allowBlank="1" showErrorMessage="1" errorTitle="Invalid overall count" error="Overall count must be between 0 and the current implemented total." sqref="Q158" xr:uid="{00000000-0002-0000-0100-00005C000000}">
      <formula1>0</formula1>
      <formula2>C16</formula2>
    </dataValidation>
    <dataValidation type="whole" allowBlank="1" showErrorMessage="1" errorTitle="Invalid count" error="Value must be between 0 and the current implemented total." sqref="S158" xr:uid="{00000000-0002-0000-0100-00005D000000}">
      <formula1>0</formula1>
      <formula2>C78</formula2>
    </dataValidation>
    <dataValidation type="whole" allowBlank="1" showErrorMessage="1" errorTitle="Invalid count" error="Value must be between 0 and the current implemented total." sqref="U158" xr:uid="{00000000-0002-0000-0100-00005E000000}">
      <formula1>0</formula1>
      <formula2>C79</formula2>
    </dataValidation>
    <dataValidation type="whole" allowBlank="1" showErrorMessage="1" errorTitle="Invalid count" error="Value must be between 0 and the current implemented total." sqref="W158" xr:uid="{00000000-0002-0000-0100-00005F000000}">
      <formula1>0</formula1>
      <formula2>C80</formula2>
    </dataValidation>
    <dataValidation type="whole" allowBlank="1" showErrorMessage="1" errorTitle="Invalid overall count" error="Overall count must be between 0 and the current implemented total." sqref="Q159" xr:uid="{00000000-0002-0000-0100-000060000000}">
      <formula1>0</formula1>
      <formula2>C16</formula2>
    </dataValidation>
    <dataValidation type="whole" allowBlank="1" showErrorMessage="1" errorTitle="Invalid count" error="Value must be between 0 and the current implemented total." sqref="S159" xr:uid="{00000000-0002-0000-0100-000061000000}">
      <formula1>0</formula1>
      <formula2>C78</formula2>
    </dataValidation>
    <dataValidation type="whole" allowBlank="1" showErrorMessage="1" errorTitle="Invalid count" error="Value must be between 0 and the current implemented total." sqref="U159" xr:uid="{00000000-0002-0000-0100-000062000000}">
      <formula1>0</formula1>
      <formula2>C79</formula2>
    </dataValidation>
    <dataValidation type="whole" allowBlank="1" showErrorMessage="1" errorTitle="Invalid count" error="Value must be between 0 and the current implemented total." sqref="W159" xr:uid="{00000000-0002-0000-0100-000063000000}">
      <formula1>0</formula1>
      <formula2>C80</formula2>
    </dataValidation>
    <dataValidation type="whole" allowBlank="1" showErrorMessage="1" errorTitle="Invalid overall count" error="Overall count must be between 0 and the current implemented total." sqref="Q160" xr:uid="{00000000-0002-0000-0100-000064000000}">
      <formula1>0</formula1>
      <formula2>C16</formula2>
    </dataValidation>
    <dataValidation type="whole" allowBlank="1" showErrorMessage="1" errorTitle="Invalid count" error="Value must be between 0 and the current implemented total." sqref="S160" xr:uid="{00000000-0002-0000-0100-000065000000}">
      <formula1>0</formula1>
      <formula2>C78</formula2>
    </dataValidation>
    <dataValidation type="whole" allowBlank="1" showErrorMessage="1" errorTitle="Invalid count" error="Value must be between 0 and the current implemented total." sqref="U160" xr:uid="{00000000-0002-0000-0100-000066000000}">
      <formula1>0</formula1>
      <formula2>C79</formula2>
    </dataValidation>
    <dataValidation type="whole" allowBlank="1" showErrorMessage="1" errorTitle="Invalid count" error="Value must be between 0 and the current implemented total." sqref="W160" xr:uid="{00000000-0002-0000-0100-000067000000}">
      <formula1>0</formula1>
      <formula2>C80</formula2>
    </dataValidation>
    <dataValidation type="whole" allowBlank="1" showErrorMessage="1" errorTitle="Invalid overall count" error="Overall count must be between 0 and the current implemented total." sqref="Q161" xr:uid="{00000000-0002-0000-0100-000068000000}">
      <formula1>0</formula1>
      <formula2>C16</formula2>
    </dataValidation>
    <dataValidation type="whole" allowBlank="1" showErrorMessage="1" errorTitle="Invalid count" error="Value must be between 0 and the current implemented total." sqref="S161" xr:uid="{00000000-0002-0000-0100-000069000000}">
      <formula1>0</formula1>
      <formula2>C78</formula2>
    </dataValidation>
    <dataValidation type="whole" allowBlank="1" showErrorMessage="1" errorTitle="Invalid count" error="Value must be between 0 and the current implemented total." sqref="U161" xr:uid="{00000000-0002-0000-0100-00006A000000}">
      <formula1>0</formula1>
      <formula2>C79</formula2>
    </dataValidation>
    <dataValidation type="whole" allowBlank="1" showErrorMessage="1" errorTitle="Invalid count" error="Value must be between 0 and the current implemented total." sqref="W161" xr:uid="{00000000-0002-0000-0100-00006B000000}">
      <formula1>0</formula1>
      <formula2>C80</formula2>
    </dataValidation>
    <dataValidation type="whole" allowBlank="1" showErrorMessage="1" errorTitle="Invalid overall count" error="Overall count must be between 0 and the current implemented total." sqref="Q162" xr:uid="{00000000-0002-0000-0100-00006C000000}">
      <formula1>0</formula1>
      <formula2>C16</formula2>
    </dataValidation>
    <dataValidation type="whole" allowBlank="1" showErrorMessage="1" errorTitle="Invalid count" error="Value must be between 0 and the current implemented total." sqref="S162" xr:uid="{00000000-0002-0000-0100-00006D000000}">
      <formula1>0</formula1>
      <formula2>C78</formula2>
    </dataValidation>
    <dataValidation type="whole" allowBlank="1" showErrorMessage="1" errorTitle="Invalid count" error="Value must be between 0 and the current implemented total." sqref="U162" xr:uid="{00000000-0002-0000-0100-00006E000000}">
      <formula1>0</formula1>
      <formula2>C79</formula2>
    </dataValidation>
    <dataValidation type="whole" allowBlank="1" showErrorMessage="1" errorTitle="Invalid count" error="Value must be between 0 and the current implemented total." sqref="W162" xr:uid="{00000000-0002-0000-0100-00006F000000}">
      <formula1>0</formula1>
      <formula2>C80</formula2>
    </dataValidation>
    <dataValidation type="whole" allowBlank="1" showErrorMessage="1" errorTitle="Invalid overall count" error="Overall count must be between 0 and the current implemented total." sqref="Q163" xr:uid="{00000000-0002-0000-0100-000070000000}">
      <formula1>0</formula1>
      <formula2>C16</formula2>
    </dataValidation>
    <dataValidation type="whole" allowBlank="1" showErrorMessage="1" errorTitle="Invalid count" error="Value must be between 0 and the current implemented total." sqref="S163" xr:uid="{00000000-0002-0000-0100-000071000000}">
      <formula1>0</formula1>
      <formula2>C78</formula2>
    </dataValidation>
    <dataValidation type="whole" allowBlank="1" showErrorMessage="1" errorTitle="Invalid count" error="Value must be between 0 and the current implemented total." sqref="U163" xr:uid="{00000000-0002-0000-0100-000072000000}">
      <formula1>0</formula1>
      <formula2>C79</formula2>
    </dataValidation>
    <dataValidation type="whole" allowBlank="1" showErrorMessage="1" errorTitle="Invalid count" error="Value must be between 0 and the current implemented total." sqref="W163" xr:uid="{00000000-0002-0000-0100-000073000000}">
      <formula1>0</formula1>
      <formula2>C80</formula2>
    </dataValidation>
    <dataValidation type="whole" allowBlank="1" showErrorMessage="1" errorTitle="Invalid overall count" error="Overall count must be between 0 and the current implemented total." sqref="Q164" xr:uid="{00000000-0002-0000-0100-000074000000}">
      <formula1>0</formula1>
      <formula2>C16</formula2>
    </dataValidation>
    <dataValidation type="whole" allowBlank="1" showErrorMessage="1" errorTitle="Invalid count" error="Value must be between 0 and the current implemented total." sqref="S164" xr:uid="{00000000-0002-0000-0100-000075000000}">
      <formula1>0</formula1>
      <formula2>C78</formula2>
    </dataValidation>
    <dataValidation type="whole" allowBlank="1" showErrorMessage="1" errorTitle="Invalid count" error="Value must be between 0 and the current implemented total." sqref="U164" xr:uid="{00000000-0002-0000-0100-000076000000}">
      <formula1>0</formula1>
      <formula2>C79</formula2>
    </dataValidation>
    <dataValidation type="whole" allowBlank="1" showErrorMessage="1" errorTitle="Invalid count" error="Value must be between 0 and the current implemented total." sqref="W164" xr:uid="{00000000-0002-0000-0100-000077000000}">
      <formula1>0</formula1>
      <formula2>C80</formula2>
    </dataValidation>
    <dataValidation type="whole" allowBlank="1" showErrorMessage="1" errorTitle="Invalid Asset Count" error="Value must be between 0 and the Total Asset Numbers above." sqref="Q177" xr:uid="{00000000-0002-0000-0100-000078000000}">
      <formula1>0</formula1>
      <formula2>$P173</formula2>
    </dataValidation>
    <dataValidation type="whole" allowBlank="1" showErrorMessage="1" errorTitle="Invalid Asset Count" error="Value must be between 0 and the Total Asset Numbers above." sqref="Q178" xr:uid="{00000000-0002-0000-0100-000079000000}">
      <formula1>0</formula1>
      <formula2>$P173</formula2>
    </dataValidation>
    <dataValidation type="whole" allowBlank="1" showErrorMessage="1" errorTitle="Invalid Asset Count" error="Value must be between 0 and the Total Asset Numbers above." sqref="Q179" xr:uid="{00000000-0002-0000-0100-00007A000000}">
      <formula1>0</formula1>
      <formula2>$P173</formula2>
    </dataValidation>
    <dataValidation type="whole" allowBlank="1" showErrorMessage="1" errorTitle="Invalid Asset Count" error="Value must be between 0 and the Total Asset Numbers above." sqref="Q180" xr:uid="{00000000-0002-0000-0100-00007B000000}">
      <formula1>0</formula1>
      <formula2>$P173</formula2>
    </dataValidation>
    <dataValidation type="whole" allowBlank="1" showErrorMessage="1" errorTitle="Invalid Asset Count" error="Value must be between 0 and the Total Asset Numbers above." sqref="Q181" xr:uid="{00000000-0002-0000-0100-00007C000000}">
      <formula1>0</formula1>
      <formula2>$P173</formula2>
    </dataValidation>
    <dataValidation type="whole" allowBlank="1" showErrorMessage="1" errorTitle="Invalid Asset Count" error="Value must be between 0 and the Total Asset Numbers above." sqref="Q182" xr:uid="{00000000-0002-0000-0100-00007D000000}">
      <formula1>0</formula1>
      <formula2>$P173</formula2>
    </dataValidation>
    <dataValidation type="whole" allowBlank="1" showErrorMessage="1" errorTitle="Invalid Asset Count" error="Value must be between 0 and the Total Asset Numbers above." sqref="Q183" xr:uid="{00000000-0002-0000-0100-00007E000000}">
      <formula1>0</formula1>
      <formula2>$P173</formula2>
    </dataValidation>
    <dataValidation type="whole" allowBlank="1" showErrorMessage="1" errorTitle="Invalid Asset Count" error="Value must be between 0 and the Total Asset Numbers above." sqref="Q184" xr:uid="{00000000-0002-0000-0100-00007F000000}">
      <formula1>0</formula1>
      <formula2>$P173</formula2>
    </dataValidation>
    <dataValidation type="whole" allowBlank="1" showErrorMessage="1" errorTitle="Invalid Asset Count" error="Value must be between 0 and the Total Asset Numbers above." sqref="Q185" xr:uid="{00000000-0002-0000-0100-000080000000}">
      <formula1>0</formula1>
      <formula2>$P173</formula2>
    </dataValidation>
    <dataValidation type="whole" allowBlank="1" showErrorMessage="1" errorTitle="Invalid Asset Count" error="Value must be between 0 and the Total Asset Numbers above." sqref="Q186" xr:uid="{00000000-0002-0000-0100-000081000000}">
      <formula1>0</formula1>
      <formula2>$P173</formula2>
    </dataValidation>
    <dataValidation type="whole" allowBlank="1" showErrorMessage="1" errorTitle="Invalid Asset Count" error="Value must be between 0 and the Total Asset Numbers above." sqref="Q187" xr:uid="{00000000-0002-0000-0100-000082000000}">
      <formula1>0</formula1>
      <formula2>$P173</formula2>
    </dataValidation>
    <dataValidation type="whole" allowBlank="1" showErrorMessage="1" errorTitle="Invalid Asset Count" error="Value must be between 0 and the Total Asset Numbers above." sqref="Q188" xr:uid="{00000000-0002-0000-0100-000083000000}">
      <formula1>0</formula1>
      <formula2>$P173</formula2>
    </dataValidation>
    <dataValidation type="whole" allowBlank="1" showErrorMessage="1" errorTitle="Invalid Asset Count" error="Value must be between 0 and the Total Asset Numbers above." sqref="Q189" xr:uid="{00000000-0002-0000-0100-000084000000}">
      <formula1>0</formula1>
      <formula2>$P173</formula2>
    </dataValidation>
    <dataValidation type="whole" allowBlank="1" showErrorMessage="1" errorTitle="Invalid Asset Count" error="Value must be between 0 and the Total Asset Numbers above." sqref="Q190" xr:uid="{00000000-0002-0000-0100-000085000000}">
      <formula1>0</formula1>
      <formula2>$P173</formula2>
    </dataValidation>
    <dataValidation type="whole" allowBlank="1" showErrorMessage="1" errorTitle="Invalid Asset Count" error="Value must be between 0 and the Total Asset Numbers above." sqref="Q191" xr:uid="{00000000-0002-0000-0100-000086000000}">
      <formula1>0</formula1>
      <formula2>$P173</formula2>
    </dataValidation>
    <dataValidation type="whole" allowBlank="1" showErrorMessage="1" errorTitle="Invalid Asset Count" error="Value must be between 0 and the Total Asset Numbers above." sqref="Q192" xr:uid="{00000000-0002-0000-0100-000087000000}">
      <formula1>0</formula1>
      <formula2>$P173</formula2>
    </dataValidation>
    <dataValidation type="whole" allowBlank="1" showErrorMessage="1" errorTitle="Invalid Asset Count" error="Value must be between 0 and the Total Asset Numbers above." sqref="Q193" xr:uid="{00000000-0002-0000-0100-000088000000}">
      <formula1>0</formula1>
      <formula2>$P173</formula2>
    </dataValidation>
    <dataValidation type="whole" allowBlank="1" showErrorMessage="1" errorTitle="Invalid Asset Count" error="Value must be between 0 and the Total Asset Numbers above." sqref="Q194" xr:uid="{00000000-0002-0000-0100-000089000000}">
      <formula1>0</formula1>
      <formula2>$P173</formula2>
    </dataValidation>
    <dataValidation type="whole" allowBlank="1" showErrorMessage="1" errorTitle="Invalid Asset Count" error="Value must be between 0 and the Total Asset Numbers above." sqref="Q195" xr:uid="{00000000-0002-0000-0100-00008A000000}">
      <formula1>0</formula1>
      <formula2>$P173</formula2>
    </dataValidation>
    <dataValidation type="whole" allowBlank="1" showErrorMessage="1" errorTitle="Invalid Asset Count" error="Value must be between 0 and the Total Asset Numbers above." sqref="Q196" xr:uid="{00000000-0002-0000-0100-00008B000000}">
      <formula1>0</formula1>
      <formula2>$P173</formula2>
    </dataValidation>
  </dataValidations>
  <hyperlinks>
    <hyperlink ref="B200"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61"/>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c r="L2" s="5" t="s">
        <v>26</v>
      </c>
      <c r="M2" s="5"/>
      <c r="N2" s="5"/>
      <c r="O2" s="5"/>
      <c r="P2" s="4" t="str">
        <f t="shared" ref="P2:P57" si="0">IF(OR(I2="Implemented",I2="Compensated"),"Resolved",IF(OR(I2="Risk Accepted",I2="N/A"),"Excluded",IF(I2="Testing","Testing","Outstanding")))</f>
        <v>Outstanding</v>
      </c>
      <c r="Q2" s="13" t="s">
        <v>25</v>
      </c>
    </row>
    <row r="3" spans="1:17" ht="60" customHeight="1" x14ac:dyDescent="0.35">
      <c r="A3" s="11" t="s">
        <v>17</v>
      </c>
      <c r="B3" s="2" t="s">
        <v>27</v>
      </c>
      <c r="C3" s="1" t="s">
        <v>28</v>
      </c>
      <c r="D3" s="3" t="s">
        <v>20</v>
      </c>
      <c r="E3" s="3" t="s">
        <v>21</v>
      </c>
      <c r="F3" s="4" t="s">
        <v>22</v>
      </c>
      <c r="G3" s="4" t="s">
        <v>23</v>
      </c>
      <c r="H3" s="4" t="s">
        <v>24</v>
      </c>
      <c r="I3" s="4" t="s">
        <v>25</v>
      </c>
      <c r="J3" s="5" t="s">
        <v>25</v>
      </c>
      <c r="K3" s="5"/>
      <c r="L3" s="5" t="s">
        <v>29</v>
      </c>
      <c r="M3" s="5"/>
      <c r="N3" s="5" t="s">
        <v>30</v>
      </c>
      <c r="O3" s="5"/>
      <c r="P3" s="4" t="str">
        <f t="shared" si="0"/>
        <v>Outstanding</v>
      </c>
      <c r="Q3" s="13" t="s">
        <v>25</v>
      </c>
    </row>
    <row r="4" spans="1:17" ht="60" customHeight="1" x14ac:dyDescent="0.35">
      <c r="A4" s="11" t="s">
        <v>17</v>
      </c>
      <c r="B4" s="2" t="s">
        <v>31</v>
      </c>
      <c r="C4" s="1" t="s">
        <v>32</v>
      </c>
      <c r="D4" s="3" t="s">
        <v>20</v>
      </c>
      <c r="E4" s="3" t="s">
        <v>21</v>
      </c>
      <c r="F4" s="4" t="s">
        <v>22</v>
      </c>
      <c r="G4" s="4" t="s">
        <v>23</v>
      </c>
      <c r="H4" s="4" t="s">
        <v>24</v>
      </c>
      <c r="I4" s="4" t="s">
        <v>25</v>
      </c>
      <c r="J4" s="5" t="s">
        <v>25</v>
      </c>
      <c r="K4" s="5" t="s">
        <v>33</v>
      </c>
      <c r="L4" s="5" t="s">
        <v>34</v>
      </c>
      <c r="M4" s="5"/>
      <c r="N4" s="5" t="s">
        <v>35</v>
      </c>
      <c r="O4" s="5"/>
      <c r="P4" s="4" t="str">
        <f t="shared" si="0"/>
        <v>Outstanding</v>
      </c>
      <c r="Q4" s="13" t="s">
        <v>25</v>
      </c>
    </row>
    <row r="5" spans="1:17" ht="60" customHeight="1" x14ac:dyDescent="0.35">
      <c r="A5" s="11" t="s">
        <v>17</v>
      </c>
      <c r="B5" s="2" t="s">
        <v>36</v>
      </c>
      <c r="C5" s="1" t="s">
        <v>37</v>
      </c>
      <c r="D5" s="3" t="s">
        <v>20</v>
      </c>
      <c r="E5" s="3" t="s">
        <v>21</v>
      </c>
      <c r="F5" s="4" t="s">
        <v>22</v>
      </c>
      <c r="G5" s="4" t="s">
        <v>23</v>
      </c>
      <c r="H5" s="4" t="s">
        <v>24</v>
      </c>
      <c r="I5" s="4" t="s">
        <v>25</v>
      </c>
      <c r="J5" s="5" t="s">
        <v>25</v>
      </c>
      <c r="K5" s="5" t="s">
        <v>38</v>
      </c>
      <c r="L5" s="5" t="s">
        <v>39</v>
      </c>
      <c r="M5" s="5"/>
      <c r="N5" s="5" t="s">
        <v>40</v>
      </c>
      <c r="O5" s="5"/>
      <c r="P5" s="4" t="str">
        <f t="shared" si="0"/>
        <v>Outstanding</v>
      </c>
      <c r="Q5" s="13" t="s">
        <v>25</v>
      </c>
    </row>
    <row r="6" spans="1:17" ht="60" customHeight="1" x14ac:dyDescent="0.35">
      <c r="A6" s="11" t="s">
        <v>17</v>
      </c>
      <c r="B6" s="2" t="s">
        <v>41</v>
      </c>
      <c r="C6" s="1" t="s">
        <v>42</v>
      </c>
      <c r="D6" s="3" t="s">
        <v>20</v>
      </c>
      <c r="E6" s="3" t="s">
        <v>21</v>
      </c>
      <c r="F6" s="4" t="s">
        <v>22</v>
      </c>
      <c r="G6" s="4" t="s">
        <v>23</v>
      </c>
      <c r="H6" s="4" t="s">
        <v>24</v>
      </c>
      <c r="I6" s="4" t="s">
        <v>25</v>
      </c>
      <c r="J6" s="5" t="s">
        <v>25</v>
      </c>
      <c r="K6" s="5" t="s">
        <v>43</v>
      </c>
      <c r="L6" s="5" t="s">
        <v>44</v>
      </c>
      <c r="M6" s="5"/>
      <c r="N6" s="5" t="s">
        <v>40</v>
      </c>
      <c r="O6" s="5" t="s">
        <v>45</v>
      </c>
      <c r="P6" s="4" t="str">
        <f t="shared" si="0"/>
        <v>Outstanding</v>
      </c>
      <c r="Q6" s="13" t="s">
        <v>25</v>
      </c>
    </row>
    <row r="7" spans="1:17" ht="60" customHeight="1" x14ac:dyDescent="0.35">
      <c r="A7" s="11" t="s">
        <v>17</v>
      </c>
      <c r="B7" s="2" t="s">
        <v>46</v>
      </c>
      <c r="C7" s="1" t="s">
        <v>47</v>
      </c>
      <c r="D7" s="3" t="s">
        <v>20</v>
      </c>
      <c r="E7" s="3" t="s">
        <v>21</v>
      </c>
      <c r="F7" s="4" t="s">
        <v>22</v>
      </c>
      <c r="G7" s="4" t="s">
        <v>23</v>
      </c>
      <c r="H7" s="4" t="s">
        <v>24</v>
      </c>
      <c r="I7" s="4" t="s">
        <v>25</v>
      </c>
      <c r="J7" s="5" t="s">
        <v>25</v>
      </c>
      <c r="K7" s="5" t="s">
        <v>43</v>
      </c>
      <c r="L7" s="5" t="s">
        <v>48</v>
      </c>
      <c r="M7" s="5"/>
      <c r="N7" s="5" t="s">
        <v>49</v>
      </c>
      <c r="O7" s="5"/>
      <c r="P7" s="4" t="str">
        <f t="shared" si="0"/>
        <v>Outstanding</v>
      </c>
      <c r="Q7" s="13" t="s">
        <v>25</v>
      </c>
    </row>
    <row r="8" spans="1:17" ht="60" customHeight="1" x14ac:dyDescent="0.35">
      <c r="A8" s="11" t="s">
        <v>50</v>
      </c>
      <c r="B8" s="2" t="s">
        <v>51</v>
      </c>
      <c r="C8" s="1" t="s">
        <v>52</v>
      </c>
      <c r="D8" s="3" t="s">
        <v>20</v>
      </c>
      <c r="E8" s="3" t="s">
        <v>21</v>
      </c>
      <c r="F8" s="4" t="s">
        <v>22</v>
      </c>
      <c r="G8" s="4" t="s">
        <v>23</v>
      </c>
      <c r="H8" s="4" t="s">
        <v>24</v>
      </c>
      <c r="I8" s="4" t="s">
        <v>25</v>
      </c>
      <c r="J8" s="5" t="s">
        <v>25</v>
      </c>
      <c r="K8" s="5"/>
      <c r="L8" s="5" t="s">
        <v>53</v>
      </c>
      <c r="M8" s="5"/>
      <c r="N8" s="5" t="s">
        <v>54</v>
      </c>
      <c r="O8" s="5"/>
      <c r="P8" s="4" t="str">
        <f t="shared" si="0"/>
        <v>Outstanding</v>
      </c>
      <c r="Q8" s="13" t="s">
        <v>25</v>
      </c>
    </row>
    <row r="9" spans="1:17" ht="60" customHeight="1" x14ac:dyDescent="0.35">
      <c r="A9" s="11" t="s">
        <v>50</v>
      </c>
      <c r="B9" s="2" t="s">
        <v>55</v>
      </c>
      <c r="C9" s="1" t="s">
        <v>56</v>
      </c>
      <c r="D9" s="3" t="s">
        <v>20</v>
      </c>
      <c r="E9" s="3" t="s">
        <v>21</v>
      </c>
      <c r="F9" s="4" t="s">
        <v>22</v>
      </c>
      <c r="G9" s="4" t="s">
        <v>23</v>
      </c>
      <c r="H9" s="4" t="s">
        <v>24</v>
      </c>
      <c r="I9" s="4" t="s">
        <v>25</v>
      </c>
      <c r="J9" s="5" t="s">
        <v>25</v>
      </c>
      <c r="K9" s="5"/>
      <c r="L9" s="5" t="s">
        <v>57</v>
      </c>
      <c r="M9" s="5"/>
      <c r="N9" s="5" t="s">
        <v>58</v>
      </c>
      <c r="O9" s="5"/>
      <c r="P9" s="4" t="str">
        <f t="shared" si="0"/>
        <v>Outstanding</v>
      </c>
      <c r="Q9" s="13" t="s">
        <v>25</v>
      </c>
    </row>
    <row r="10" spans="1:17" ht="60" customHeight="1" x14ac:dyDescent="0.35">
      <c r="A10" s="11" t="s">
        <v>50</v>
      </c>
      <c r="B10" s="2" t="s">
        <v>59</v>
      </c>
      <c r="C10" s="1" t="s">
        <v>60</v>
      </c>
      <c r="D10" s="3" t="s">
        <v>20</v>
      </c>
      <c r="E10" s="3" t="s">
        <v>21</v>
      </c>
      <c r="F10" s="4" t="s">
        <v>22</v>
      </c>
      <c r="G10" s="4" t="s">
        <v>23</v>
      </c>
      <c r="H10" s="4" t="s">
        <v>24</v>
      </c>
      <c r="I10" s="4" t="s">
        <v>25</v>
      </c>
      <c r="J10" s="5" t="s">
        <v>25</v>
      </c>
      <c r="K10" s="5" t="s">
        <v>61</v>
      </c>
      <c r="L10" s="5" t="s">
        <v>62</v>
      </c>
      <c r="M10" s="5" t="s">
        <v>63</v>
      </c>
      <c r="N10" s="5"/>
      <c r="O10" s="5"/>
      <c r="P10" s="4" t="str">
        <f t="shared" si="0"/>
        <v>Outstanding</v>
      </c>
      <c r="Q10" s="13" t="s">
        <v>25</v>
      </c>
    </row>
    <row r="11" spans="1:17" ht="60" customHeight="1" x14ac:dyDescent="0.35">
      <c r="A11" s="11" t="s">
        <v>50</v>
      </c>
      <c r="B11" s="2" t="s">
        <v>64</v>
      </c>
      <c r="C11" s="1" t="s">
        <v>65</v>
      </c>
      <c r="D11" s="3" t="s">
        <v>20</v>
      </c>
      <c r="E11" s="3" t="s">
        <v>21</v>
      </c>
      <c r="F11" s="4" t="s">
        <v>22</v>
      </c>
      <c r="G11" s="4" t="s">
        <v>23</v>
      </c>
      <c r="H11" s="4" t="s">
        <v>24</v>
      </c>
      <c r="I11" s="4" t="s">
        <v>25</v>
      </c>
      <c r="J11" s="5" t="s">
        <v>25</v>
      </c>
      <c r="K11" s="5" t="s">
        <v>66</v>
      </c>
      <c r="L11" s="5" t="s">
        <v>67</v>
      </c>
      <c r="M11" s="5" t="s">
        <v>68</v>
      </c>
      <c r="N11" s="5" t="s">
        <v>69</v>
      </c>
      <c r="O11" s="5"/>
      <c r="P11" s="4" t="str">
        <f t="shared" si="0"/>
        <v>Outstanding</v>
      </c>
      <c r="Q11" s="13" t="s">
        <v>25</v>
      </c>
    </row>
    <row r="12" spans="1:17" ht="60" customHeight="1" x14ac:dyDescent="0.35">
      <c r="A12" s="11" t="s">
        <v>50</v>
      </c>
      <c r="B12" s="2" t="s">
        <v>70</v>
      </c>
      <c r="C12" s="1" t="s">
        <v>71</v>
      </c>
      <c r="D12" s="3" t="s">
        <v>20</v>
      </c>
      <c r="E12" s="3" t="s">
        <v>21</v>
      </c>
      <c r="F12" s="4" t="s">
        <v>22</v>
      </c>
      <c r="G12" s="4" t="s">
        <v>23</v>
      </c>
      <c r="H12" s="4" t="s">
        <v>24</v>
      </c>
      <c r="I12" s="4" t="s">
        <v>25</v>
      </c>
      <c r="J12" s="5" t="s">
        <v>25</v>
      </c>
      <c r="K12" s="5" t="s">
        <v>72</v>
      </c>
      <c r="L12" s="5" t="s">
        <v>73</v>
      </c>
      <c r="M12" s="5" t="s">
        <v>74</v>
      </c>
      <c r="N12" s="5" t="s">
        <v>75</v>
      </c>
      <c r="O12" s="5"/>
      <c r="P12" s="4" t="str">
        <f t="shared" si="0"/>
        <v>Outstanding</v>
      </c>
      <c r="Q12" s="13" t="s">
        <v>25</v>
      </c>
    </row>
    <row r="13" spans="1:17" ht="60" customHeight="1" x14ac:dyDescent="0.35">
      <c r="A13" s="11" t="s">
        <v>50</v>
      </c>
      <c r="B13" s="2" t="s">
        <v>76</v>
      </c>
      <c r="C13" s="1" t="s">
        <v>77</v>
      </c>
      <c r="D13" s="3" t="s">
        <v>20</v>
      </c>
      <c r="E13" s="3" t="s">
        <v>21</v>
      </c>
      <c r="F13" s="4" t="s">
        <v>22</v>
      </c>
      <c r="G13" s="4" t="s">
        <v>23</v>
      </c>
      <c r="H13" s="4" t="s">
        <v>24</v>
      </c>
      <c r="I13" s="4" t="s">
        <v>25</v>
      </c>
      <c r="J13" s="5" t="s">
        <v>25</v>
      </c>
      <c r="K13" s="5" t="s">
        <v>78</v>
      </c>
      <c r="L13" s="5" t="s">
        <v>79</v>
      </c>
      <c r="M13" s="5" t="s">
        <v>80</v>
      </c>
      <c r="N13" s="5" t="s">
        <v>81</v>
      </c>
      <c r="O13" s="5"/>
      <c r="P13" s="4" t="str">
        <f t="shared" si="0"/>
        <v>Outstanding</v>
      </c>
      <c r="Q13" s="13" t="s">
        <v>25</v>
      </c>
    </row>
    <row r="14" spans="1:17" ht="60" customHeight="1" x14ac:dyDescent="0.35">
      <c r="A14" s="11" t="s">
        <v>50</v>
      </c>
      <c r="B14" s="2" t="s">
        <v>82</v>
      </c>
      <c r="C14" s="1" t="s">
        <v>83</v>
      </c>
      <c r="D14" s="3" t="s">
        <v>20</v>
      </c>
      <c r="E14" s="3" t="s">
        <v>21</v>
      </c>
      <c r="F14" s="4" t="s">
        <v>22</v>
      </c>
      <c r="G14" s="4" t="s">
        <v>23</v>
      </c>
      <c r="H14" s="4" t="s">
        <v>24</v>
      </c>
      <c r="I14" s="4" t="s">
        <v>25</v>
      </c>
      <c r="J14" s="5" t="s">
        <v>25</v>
      </c>
      <c r="K14" s="5" t="s">
        <v>84</v>
      </c>
      <c r="L14" s="5" t="s">
        <v>85</v>
      </c>
      <c r="M14" s="5" t="s">
        <v>86</v>
      </c>
      <c r="N14" s="5" t="s">
        <v>87</v>
      </c>
      <c r="O14" s="5"/>
      <c r="P14" s="4" t="str">
        <f t="shared" si="0"/>
        <v>Outstanding</v>
      </c>
      <c r="Q14" s="13" t="s">
        <v>25</v>
      </c>
    </row>
    <row r="15" spans="1:17" ht="60" customHeight="1" x14ac:dyDescent="0.35">
      <c r="A15" s="11" t="s">
        <v>50</v>
      </c>
      <c r="B15" s="2" t="s">
        <v>88</v>
      </c>
      <c r="C15" s="1" t="s">
        <v>89</v>
      </c>
      <c r="D15" s="3" t="s">
        <v>20</v>
      </c>
      <c r="E15" s="3" t="s">
        <v>21</v>
      </c>
      <c r="F15" s="4" t="s">
        <v>22</v>
      </c>
      <c r="G15" s="4" t="s">
        <v>23</v>
      </c>
      <c r="H15" s="4" t="s">
        <v>24</v>
      </c>
      <c r="I15" s="4" t="s">
        <v>25</v>
      </c>
      <c r="J15" s="5" t="s">
        <v>25</v>
      </c>
      <c r="K15" s="5" t="s">
        <v>90</v>
      </c>
      <c r="L15" s="5" t="s">
        <v>91</v>
      </c>
      <c r="M15" s="5"/>
      <c r="N15" s="5" t="s">
        <v>92</v>
      </c>
      <c r="O15" s="5"/>
      <c r="P15" s="4" t="str">
        <f t="shared" si="0"/>
        <v>Outstanding</v>
      </c>
      <c r="Q15" s="13" t="s">
        <v>25</v>
      </c>
    </row>
    <row r="16" spans="1:17" ht="60" customHeight="1" x14ac:dyDescent="0.35">
      <c r="A16" s="11" t="s">
        <v>50</v>
      </c>
      <c r="B16" s="2" t="s">
        <v>93</v>
      </c>
      <c r="C16" s="1" t="s">
        <v>94</v>
      </c>
      <c r="D16" s="3" t="s">
        <v>20</v>
      </c>
      <c r="E16" s="3" t="s">
        <v>21</v>
      </c>
      <c r="F16" s="4" t="s">
        <v>22</v>
      </c>
      <c r="G16" s="4" t="s">
        <v>23</v>
      </c>
      <c r="H16" s="4" t="s">
        <v>24</v>
      </c>
      <c r="I16" s="4" t="s">
        <v>25</v>
      </c>
      <c r="J16" s="5" t="s">
        <v>25</v>
      </c>
      <c r="K16" s="5" t="s">
        <v>95</v>
      </c>
      <c r="L16" s="5" t="s">
        <v>96</v>
      </c>
      <c r="M16" s="5"/>
      <c r="N16" s="5" t="s">
        <v>97</v>
      </c>
      <c r="O16" s="5"/>
      <c r="P16" s="4" t="str">
        <f t="shared" si="0"/>
        <v>Outstanding</v>
      </c>
      <c r="Q16" s="13" t="s">
        <v>25</v>
      </c>
    </row>
    <row r="17" spans="1:17" ht="60" customHeight="1" x14ac:dyDescent="0.35">
      <c r="A17" s="11" t="s">
        <v>50</v>
      </c>
      <c r="B17" s="2" t="s">
        <v>98</v>
      </c>
      <c r="C17" s="1" t="s">
        <v>99</v>
      </c>
      <c r="D17" s="3" t="s">
        <v>20</v>
      </c>
      <c r="E17" s="3" t="s">
        <v>21</v>
      </c>
      <c r="F17" s="4" t="s">
        <v>22</v>
      </c>
      <c r="G17" s="4" t="s">
        <v>23</v>
      </c>
      <c r="H17" s="4" t="s">
        <v>24</v>
      </c>
      <c r="I17" s="4" t="s">
        <v>25</v>
      </c>
      <c r="J17" s="5" t="s">
        <v>25</v>
      </c>
      <c r="K17" s="5" t="s">
        <v>100</v>
      </c>
      <c r="L17" s="5" t="s">
        <v>101</v>
      </c>
      <c r="M17" s="5"/>
      <c r="N17" s="5" t="s">
        <v>102</v>
      </c>
      <c r="O17" s="5"/>
      <c r="P17" s="4" t="str">
        <f t="shared" si="0"/>
        <v>Outstanding</v>
      </c>
      <c r="Q17" s="13" t="s">
        <v>25</v>
      </c>
    </row>
    <row r="18" spans="1:17" ht="60" customHeight="1" x14ac:dyDescent="0.35">
      <c r="A18" s="11" t="s">
        <v>50</v>
      </c>
      <c r="B18" s="2" t="s">
        <v>103</v>
      </c>
      <c r="C18" s="1" t="s">
        <v>104</v>
      </c>
      <c r="D18" s="3" t="s">
        <v>20</v>
      </c>
      <c r="E18" s="3" t="s">
        <v>21</v>
      </c>
      <c r="F18" s="4" t="s">
        <v>22</v>
      </c>
      <c r="G18" s="4" t="s">
        <v>23</v>
      </c>
      <c r="H18" s="4" t="s">
        <v>24</v>
      </c>
      <c r="I18" s="4" t="s">
        <v>25</v>
      </c>
      <c r="J18" s="5" t="s">
        <v>25</v>
      </c>
      <c r="K18" s="5" t="s">
        <v>105</v>
      </c>
      <c r="L18" s="5" t="s">
        <v>106</v>
      </c>
      <c r="M18" s="5"/>
      <c r="N18" s="5" t="s">
        <v>107</v>
      </c>
      <c r="O18" s="5"/>
      <c r="P18" s="4" t="str">
        <f t="shared" si="0"/>
        <v>Outstanding</v>
      </c>
      <c r="Q18" s="13" t="s">
        <v>25</v>
      </c>
    </row>
    <row r="19" spans="1:17" ht="60" customHeight="1" x14ac:dyDescent="0.35">
      <c r="A19" s="11" t="s">
        <v>50</v>
      </c>
      <c r="B19" s="2" t="s">
        <v>108</v>
      </c>
      <c r="C19" s="1" t="s">
        <v>109</v>
      </c>
      <c r="D19" s="3" t="s">
        <v>20</v>
      </c>
      <c r="E19" s="3" t="s">
        <v>21</v>
      </c>
      <c r="F19" s="4" t="s">
        <v>22</v>
      </c>
      <c r="G19" s="4" t="s">
        <v>23</v>
      </c>
      <c r="H19" s="4" t="s">
        <v>24</v>
      </c>
      <c r="I19" s="4" t="s">
        <v>25</v>
      </c>
      <c r="J19" s="5" t="s">
        <v>25</v>
      </c>
      <c r="K19" s="5" t="s">
        <v>110</v>
      </c>
      <c r="L19" s="5" t="s">
        <v>111</v>
      </c>
      <c r="M19" s="5" t="s">
        <v>112</v>
      </c>
      <c r="N19" s="5" t="s">
        <v>113</v>
      </c>
      <c r="O19" s="5"/>
      <c r="P19" s="4" t="str">
        <f t="shared" si="0"/>
        <v>Outstanding</v>
      </c>
      <c r="Q19" s="13" t="s">
        <v>25</v>
      </c>
    </row>
    <row r="20" spans="1:17" ht="60" customHeight="1" x14ac:dyDescent="0.35">
      <c r="A20" s="11" t="s">
        <v>50</v>
      </c>
      <c r="B20" s="2" t="s">
        <v>114</v>
      </c>
      <c r="C20" s="1" t="s">
        <v>115</v>
      </c>
      <c r="D20" s="3" t="s">
        <v>20</v>
      </c>
      <c r="E20" s="3" t="s">
        <v>21</v>
      </c>
      <c r="F20" s="4" t="s">
        <v>22</v>
      </c>
      <c r="G20" s="4" t="s">
        <v>23</v>
      </c>
      <c r="H20" s="4" t="s">
        <v>24</v>
      </c>
      <c r="I20" s="4" t="s">
        <v>25</v>
      </c>
      <c r="J20" s="5" t="s">
        <v>25</v>
      </c>
      <c r="K20" s="5"/>
      <c r="L20" s="5" t="s">
        <v>116</v>
      </c>
      <c r="M20" s="5"/>
      <c r="N20" s="5" t="s">
        <v>117</v>
      </c>
      <c r="O20" s="5"/>
      <c r="P20" s="4" t="str">
        <f t="shared" si="0"/>
        <v>Outstanding</v>
      </c>
      <c r="Q20" s="13" t="s">
        <v>25</v>
      </c>
    </row>
    <row r="21" spans="1:17" ht="60" customHeight="1" x14ac:dyDescent="0.35">
      <c r="A21" s="11" t="s">
        <v>118</v>
      </c>
      <c r="B21" s="2" t="s">
        <v>119</v>
      </c>
      <c r="C21" s="1" t="s">
        <v>120</v>
      </c>
      <c r="D21" s="3" t="s">
        <v>20</v>
      </c>
      <c r="E21" s="3" t="s">
        <v>21</v>
      </c>
      <c r="F21" s="4" t="s">
        <v>22</v>
      </c>
      <c r="G21" s="4" t="s">
        <v>23</v>
      </c>
      <c r="H21" s="4" t="s">
        <v>24</v>
      </c>
      <c r="I21" s="4" t="s">
        <v>25</v>
      </c>
      <c r="J21" s="5" t="s">
        <v>25</v>
      </c>
      <c r="K21" s="5" t="s">
        <v>121</v>
      </c>
      <c r="L21" s="5" t="s">
        <v>122</v>
      </c>
      <c r="M21" s="5" t="s">
        <v>123</v>
      </c>
      <c r="N21" s="5" t="s">
        <v>124</v>
      </c>
      <c r="O21" s="5"/>
      <c r="P21" s="4" t="str">
        <f t="shared" si="0"/>
        <v>Outstanding</v>
      </c>
      <c r="Q21" s="13" t="s">
        <v>25</v>
      </c>
    </row>
    <row r="22" spans="1:17" ht="60" customHeight="1" x14ac:dyDescent="0.35">
      <c r="A22" s="11" t="s">
        <v>118</v>
      </c>
      <c r="B22" s="2" t="s">
        <v>125</v>
      </c>
      <c r="C22" s="1" t="s">
        <v>126</v>
      </c>
      <c r="D22" s="3" t="s">
        <v>20</v>
      </c>
      <c r="E22" s="3" t="s">
        <v>21</v>
      </c>
      <c r="F22" s="4" t="s">
        <v>22</v>
      </c>
      <c r="G22" s="4" t="s">
        <v>23</v>
      </c>
      <c r="H22" s="4" t="s">
        <v>24</v>
      </c>
      <c r="I22" s="4" t="s">
        <v>25</v>
      </c>
      <c r="J22" s="5" t="s">
        <v>25</v>
      </c>
      <c r="K22" s="5" t="s">
        <v>127</v>
      </c>
      <c r="L22" s="5" t="s">
        <v>128</v>
      </c>
      <c r="M22" s="5" t="s">
        <v>129</v>
      </c>
      <c r="N22" s="5" t="s">
        <v>130</v>
      </c>
      <c r="O22" s="5"/>
      <c r="P22" s="4" t="str">
        <f t="shared" si="0"/>
        <v>Outstanding</v>
      </c>
      <c r="Q22" s="13" t="s">
        <v>25</v>
      </c>
    </row>
    <row r="23" spans="1:17" ht="60" customHeight="1" x14ac:dyDescent="0.35">
      <c r="A23" s="11" t="s">
        <v>118</v>
      </c>
      <c r="B23" s="2" t="s">
        <v>131</v>
      </c>
      <c r="C23" s="1" t="s">
        <v>132</v>
      </c>
      <c r="D23" s="3" t="s">
        <v>20</v>
      </c>
      <c r="E23" s="3" t="s">
        <v>21</v>
      </c>
      <c r="F23" s="4" t="s">
        <v>22</v>
      </c>
      <c r="G23" s="4" t="s">
        <v>23</v>
      </c>
      <c r="H23" s="4" t="s">
        <v>24</v>
      </c>
      <c r="I23" s="4" t="s">
        <v>25</v>
      </c>
      <c r="J23" s="5" t="s">
        <v>25</v>
      </c>
      <c r="K23" s="5" t="s">
        <v>133</v>
      </c>
      <c r="L23" s="5" t="s">
        <v>134</v>
      </c>
      <c r="M23" s="5" t="s">
        <v>135</v>
      </c>
      <c r="N23" s="5" t="s">
        <v>136</v>
      </c>
      <c r="O23" s="5"/>
      <c r="P23" s="4" t="str">
        <f t="shared" si="0"/>
        <v>Outstanding</v>
      </c>
      <c r="Q23" s="13" t="s">
        <v>25</v>
      </c>
    </row>
    <row r="24" spans="1:17" ht="60" customHeight="1" x14ac:dyDescent="0.35">
      <c r="A24" s="11" t="s">
        <v>118</v>
      </c>
      <c r="B24" s="2" t="s">
        <v>137</v>
      </c>
      <c r="C24" s="1" t="s">
        <v>138</v>
      </c>
      <c r="D24" s="3" t="s">
        <v>20</v>
      </c>
      <c r="E24" s="3" t="s">
        <v>21</v>
      </c>
      <c r="F24" s="4" t="s">
        <v>22</v>
      </c>
      <c r="G24" s="4" t="s">
        <v>23</v>
      </c>
      <c r="H24" s="4" t="s">
        <v>24</v>
      </c>
      <c r="I24" s="4" t="s">
        <v>25</v>
      </c>
      <c r="J24" s="5" t="s">
        <v>25</v>
      </c>
      <c r="K24" s="5" t="s">
        <v>139</v>
      </c>
      <c r="L24" s="5" t="s">
        <v>140</v>
      </c>
      <c r="M24" s="5" t="s">
        <v>141</v>
      </c>
      <c r="N24" s="5"/>
      <c r="O24" s="5"/>
      <c r="P24" s="4" t="str">
        <f t="shared" si="0"/>
        <v>Outstanding</v>
      </c>
      <c r="Q24" s="13" t="s">
        <v>25</v>
      </c>
    </row>
    <row r="25" spans="1:17" ht="60" customHeight="1" x14ac:dyDescent="0.35">
      <c r="A25" s="11" t="s">
        <v>118</v>
      </c>
      <c r="B25" s="2" t="s">
        <v>142</v>
      </c>
      <c r="C25" s="1" t="s">
        <v>143</v>
      </c>
      <c r="D25" s="3" t="s">
        <v>20</v>
      </c>
      <c r="E25" s="3" t="s">
        <v>21</v>
      </c>
      <c r="F25" s="4" t="s">
        <v>22</v>
      </c>
      <c r="G25" s="4" t="s">
        <v>23</v>
      </c>
      <c r="H25" s="4" t="s">
        <v>24</v>
      </c>
      <c r="I25" s="4" t="s">
        <v>25</v>
      </c>
      <c r="J25" s="5" t="s">
        <v>25</v>
      </c>
      <c r="K25" s="5"/>
      <c r="L25" s="5" t="s">
        <v>144</v>
      </c>
      <c r="M25" s="5"/>
      <c r="N25" s="5" t="s">
        <v>145</v>
      </c>
      <c r="O25" s="5"/>
      <c r="P25" s="4" t="str">
        <f t="shared" si="0"/>
        <v>Outstanding</v>
      </c>
      <c r="Q25" s="13" t="s">
        <v>25</v>
      </c>
    </row>
    <row r="26" spans="1:17" ht="60" customHeight="1" x14ac:dyDescent="0.35">
      <c r="A26" s="11" t="s">
        <v>118</v>
      </c>
      <c r="B26" s="2" t="s">
        <v>146</v>
      </c>
      <c r="C26" s="1" t="s">
        <v>147</v>
      </c>
      <c r="D26" s="3" t="s">
        <v>20</v>
      </c>
      <c r="E26" s="3" t="s">
        <v>21</v>
      </c>
      <c r="F26" s="4" t="s">
        <v>22</v>
      </c>
      <c r="G26" s="4" t="s">
        <v>23</v>
      </c>
      <c r="H26" s="4" t="s">
        <v>24</v>
      </c>
      <c r="I26" s="4" t="s">
        <v>25</v>
      </c>
      <c r="J26" s="5" t="s">
        <v>25</v>
      </c>
      <c r="K26" s="5"/>
      <c r="L26" s="5" t="s">
        <v>148</v>
      </c>
      <c r="M26" s="5" t="s">
        <v>149</v>
      </c>
      <c r="N26" s="5" t="s">
        <v>150</v>
      </c>
      <c r="O26" s="5"/>
      <c r="P26" s="4" t="str">
        <f t="shared" si="0"/>
        <v>Outstanding</v>
      </c>
      <c r="Q26" s="13" t="s">
        <v>25</v>
      </c>
    </row>
    <row r="27" spans="1:17" ht="60" customHeight="1" x14ac:dyDescent="0.35">
      <c r="A27" s="11" t="s">
        <v>118</v>
      </c>
      <c r="B27" s="2" t="s">
        <v>151</v>
      </c>
      <c r="C27" s="1" t="s">
        <v>152</v>
      </c>
      <c r="D27" s="3" t="s">
        <v>20</v>
      </c>
      <c r="E27" s="3" t="s">
        <v>21</v>
      </c>
      <c r="F27" s="4" t="s">
        <v>22</v>
      </c>
      <c r="G27" s="4" t="s">
        <v>23</v>
      </c>
      <c r="H27" s="4" t="s">
        <v>24</v>
      </c>
      <c r="I27" s="4" t="s">
        <v>25</v>
      </c>
      <c r="J27" s="5" t="s">
        <v>25</v>
      </c>
      <c r="K27" s="5" t="s">
        <v>153</v>
      </c>
      <c r="L27" s="5" t="s">
        <v>154</v>
      </c>
      <c r="M27" s="5" t="s">
        <v>155</v>
      </c>
      <c r="N27" s="5"/>
      <c r="O27" s="5"/>
      <c r="P27" s="4" t="str">
        <f t="shared" si="0"/>
        <v>Outstanding</v>
      </c>
      <c r="Q27" s="13" t="s">
        <v>25</v>
      </c>
    </row>
    <row r="28" spans="1:17" ht="60" customHeight="1" x14ac:dyDescent="0.35">
      <c r="A28" s="11" t="s">
        <v>118</v>
      </c>
      <c r="B28" s="2" t="s">
        <v>156</v>
      </c>
      <c r="C28" s="1" t="s">
        <v>157</v>
      </c>
      <c r="D28" s="3" t="s">
        <v>20</v>
      </c>
      <c r="E28" s="3" t="s">
        <v>21</v>
      </c>
      <c r="F28" s="4" t="s">
        <v>22</v>
      </c>
      <c r="G28" s="4" t="s">
        <v>23</v>
      </c>
      <c r="H28" s="4" t="s">
        <v>24</v>
      </c>
      <c r="I28" s="4" t="s">
        <v>25</v>
      </c>
      <c r="J28" s="5" t="s">
        <v>25</v>
      </c>
      <c r="K28" s="5"/>
      <c r="L28" s="5" t="s">
        <v>158</v>
      </c>
      <c r="M28" s="5" t="s">
        <v>159</v>
      </c>
      <c r="N28" s="5" t="s">
        <v>160</v>
      </c>
      <c r="O28" s="5"/>
      <c r="P28" s="4" t="str">
        <f t="shared" si="0"/>
        <v>Outstanding</v>
      </c>
      <c r="Q28" s="13" t="s">
        <v>25</v>
      </c>
    </row>
    <row r="29" spans="1:17" ht="60" customHeight="1" x14ac:dyDescent="0.35">
      <c r="A29" s="11" t="s">
        <v>118</v>
      </c>
      <c r="B29" s="2" t="s">
        <v>161</v>
      </c>
      <c r="C29" s="1" t="s">
        <v>162</v>
      </c>
      <c r="D29" s="3" t="s">
        <v>20</v>
      </c>
      <c r="E29" s="3" t="s">
        <v>21</v>
      </c>
      <c r="F29" s="4" t="s">
        <v>22</v>
      </c>
      <c r="G29" s="4" t="s">
        <v>23</v>
      </c>
      <c r="H29" s="4" t="s">
        <v>24</v>
      </c>
      <c r="I29" s="4" t="s">
        <v>25</v>
      </c>
      <c r="J29" s="5" t="s">
        <v>25</v>
      </c>
      <c r="K29" s="5" t="s">
        <v>163</v>
      </c>
      <c r="L29" s="5" t="s">
        <v>164</v>
      </c>
      <c r="M29" s="5" t="s">
        <v>165</v>
      </c>
      <c r="N29" s="5" t="s">
        <v>166</v>
      </c>
      <c r="O29" s="5"/>
      <c r="P29" s="4" t="str">
        <f t="shared" si="0"/>
        <v>Outstanding</v>
      </c>
      <c r="Q29" s="13" t="s">
        <v>25</v>
      </c>
    </row>
    <row r="30" spans="1:17" ht="60" customHeight="1" x14ac:dyDescent="0.35">
      <c r="A30" s="11" t="s">
        <v>118</v>
      </c>
      <c r="B30" s="2" t="s">
        <v>167</v>
      </c>
      <c r="C30" s="1" t="s">
        <v>168</v>
      </c>
      <c r="D30" s="3" t="s">
        <v>20</v>
      </c>
      <c r="E30" s="3" t="s">
        <v>21</v>
      </c>
      <c r="F30" s="4" t="s">
        <v>22</v>
      </c>
      <c r="G30" s="4" t="s">
        <v>23</v>
      </c>
      <c r="H30" s="4" t="s">
        <v>24</v>
      </c>
      <c r="I30" s="4" t="s">
        <v>25</v>
      </c>
      <c r="J30" s="5" t="s">
        <v>25</v>
      </c>
      <c r="K30" s="5" t="s">
        <v>169</v>
      </c>
      <c r="L30" s="5" t="s">
        <v>170</v>
      </c>
      <c r="M30" s="5"/>
      <c r="N30" s="5" t="s">
        <v>171</v>
      </c>
      <c r="O30" s="5"/>
      <c r="P30" s="4" t="str">
        <f t="shared" si="0"/>
        <v>Outstanding</v>
      </c>
      <c r="Q30" s="13" t="s">
        <v>25</v>
      </c>
    </row>
    <row r="31" spans="1:17" ht="60" customHeight="1" x14ac:dyDescent="0.35">
      <c r="A31" s="11" t="s">
        <v>118</v>
      </c>
      <c r="B31" s="2" t="s">
        <v>172</v>
      </c>
      <c r="C31" s="1" t="s">
        <v>173</v>
      </c>
      <c r="D31" s="3" t="s">
        <v>20</v>
      </c>
      <c r="E31" s="3" t="s">
        <v>21</v>
      </c>
      <c r="F31" s="4" t="s">
        <v>22</v>
      </c>
      <c r="G31" s="4" t="s">
        <v>23</v>
      </c>
      <c r="H31" s="4" t="s">
        <v>24</v>
      </c>
      <c r="I31" s="4" t="s">
        <v>25</v>
      </c>
      <c r="J31" s="5" t="s">
        <v>25</v>
      </c>
      <c r="K31" s="5"/>
      <c r="L31" s="5" t="s">
        <v>174</v>
      </c>
      <c r="M31" s="5"/>
      <c r="N31" s="5" t="s">
        <v>175</v>
      </c>
      <c r="O31" s="5"/>
      <c r="P31" s="4" t="str">
        <f t="shared" si="0"/>
        <v>Outstanding</v>
      </c>
      <c r="Q31" s="13" t="s">
        <v>25</v>
      </c>
    </row>
    <row r="32" spans="1:17" ht="60" customHeight="1" x14ac:dyDescent="0.35">
      <c r="A32" s="11" t="s">
        <v>118</v>
      </c>
      <c r="B32" s="2" t="s">
        <v>176</v>
      </c>
      <c r="C32" s="1" t="s">
        <v>177</v>
      </c>
      <c r="D32" s="3" t="s">
        <v>20</v>
      </c>
      <c r="E32" s="3" t="s">
        <v>21</v>
      </c>
      <c r="F32" s="4" t="s">
        <v>22</v>
      </c>
      <c r="G32" s="4" t="s">
        <v>23</v>
      </c>
      <c r="H32" s="4" t="s">
        <v>24</v>
      </c>
      <c r="I32" s="4" t="s">
        <v>25</v>
      </c>
      <c r="J32" s="5" t="s">
        <v>25</v>
      </c>
      <c r="K32" s="5" t="s">
        <v>178</v>
      </c>
      <c r="L32" s="5" t="s">
        <v>179</v>
      </c>
      <c r="M32" s="5"/>
      <c r="N32" s="5" t="s">
        <v>180</v>
      </c>
      <c r="O32" s="5"/>
      <c r="P32" s="4" t="str">
        <f t="shared" si="0"/>
        <v>Outstanding</v>
      </c>
      <c r="Q32" s="13" t="s">
        <v>25</v>
      </c>
    </row>
    <row r="33" spans="1:17" ht="60" customHeight="1" x14ac:dyDescent="0.35">
      <c r="A33" s="11" t="s">
        <v>181</v>
      </c>
      <c r="B33" s="2" t="s">
        <v>182</v>
      </c>
      <c r="C33" s="1" t="s">
        <v>183</v>
      </c>
      <c r="D33" s="3" t="s">
        <v>20</v>
      </c>
      <c r="E33" s="3" t="s">
        <v>21</v>
      </c>
      <c r="F33" s="4" t="s">
        <v>22</v>
      </c>
      <c r="G33" s="4" t="s">
        <v>23</v>
      </c>
      <c r="H33" s="4" t="s">
        <v>24</v>
      </c>
      <c r="I33" s="4" t="s">
        <v>25</v>
      </c>
      <c r="J33" s="5" t="s">
        <v>25</v>
      </c>
      <c r="K33" s="5" t="s">
        <v>184</v>
      </c>
      <c r="L33" s="5" t="s">
        <v>185</v>
      </c>
      <c r="M33" s="5"/>
      <c r="N33" s="5"/>
      <c r="O33" s="5"/>
      <c r="P33" s="4" t="str">
        <f t="shared" si="0"/>
        <v>Outstanding</v>
      </c>
      <c r="Q33" s="13" t="s">
        <v>25</v>
      </c>
    </row>
    <row r="34" spans="1:17" ht="60" customHeight="1" x14ac:dyDescent="0.35">
      <c r="A34" s="11" t="s">
        <v>181</v>
      </c>
      <c r="B34" s="2" t="s">
        <v>186</v>
      </c>
      <c r="C34" s="1" t="s">
        <v>187</v>
      </c>
      <c r="D34" s="3" t="s">
        <v>20</v>
      </c>
      <c r="E34" s="3" t="s">
        <v>21</v>
      </c>
      <c r="F34" s="4" t="s">
        <v>22</v>
      </c>
      <c r="G34" s="4" t="s">
        <v>23</v>
      </c>
      <c r="H34" s="4" t="s">
        <v>24</v>
      </c>
      <c r="I34" s="4" t="s">
        <v>25</v>
      </c>
      <c r="J34" s="5" t="s">
        <v>25</v>
      </c>
      <c r="K34" s="5"/>
      <c r="L34" s="5" t="s">
        <v>188</v>
      </c>
      <c r="M34" s="5" t="s">
        <v>189</v>
      </c>
      <c r="N34" s="5" t="s">
        <v>190</v>
      </c>
      <c r="O34" s="5"/>
      <c r="P34" s="4" t="str">
        <f t="shared" si="0"/>
        <v>Outstanding</v>
      </c>
      <c r="Q34" s="13" t="s">
        <v>25</v>
      </c>
    </row>
    <row r="35" spans="1:17" ht="60" customHeight="1" x14ac:dyDescent="0.35">
      <c r="A35" s="11" t="s">
        <v>181</v>
      </c>
      <c r="B35" s="2" t="s">
        <v>191</v>
      </c>
      <c r="C35" s="1" t="s">
        <v>192</v>
      </c>
      <c r="D35" s="3" t="s">
        <v>20</v>
      </c>
      <c r="E35" s="3" t="s">
        <v>21</v>
      </c>
      <c r="F35" s="4" t="s">
        <v>22</v>
      </c>
      <c r="G35" s="4" t="s">
        <v>23</v>
      </c>
      <c r="H35" s="4" t="s">
        <v>24</v>
      </c>
      <c r="I35" s="4" t="s">
        <v>25</v>
      </c>
      <c r="J35" s="5" t="s">
        <v>25</v>
      </c>
      <c r="K35" s="5"/>
      <c r="L35" s="5" t="s">
        <v>193</v>
      </c>
      <c r="M35" s="5"/>
      <c r="N35" s="5" t="s">
        <v>194</v>
      </c>
      <c r="O35" s="5"/>
      <c r="P35" s="4" t="str">
        <f t="shared" si="0"/>
        <v>Outstanding</v>
      </c>
      <c r="Q35" s="13" t="s">
        <v>25</v>
      </c>
    </row>
    <row r="36" spans="1:17" ht="60" customHeight="1" x14ac:dyDescent="0.35">
      <c r="A36" s="11" t="s">
        <v>181</v>
      </c>
      <c r="B36" s="2" t="s">
        <v>195</v>
      </c>
      <c r="C36" s="1" t="s">
        <v>196</v>
      </c>
      <c r="D36" s="3" t="s">
        <v>20</v>
      </c>
      <c r="E36" s="3" t="s">
        <v>21</v>
      </c>
      <c r="F36" s="4" t="s">
        <v>22</v>
      </c>
      <c r="G36" s="4" t="s">
        <v>23</v>
      </c>
      <c r="H36" s="4" t="s">
        <v>24</v>
      </c>
      <c r="I36" s="4" t="s">
        <v>25</v>
      </c>
      <c r="J36" s="5" t="s">
        <v>25</v>
      </c>
      <c r="K36" s="5"/>
      <c r="L36" s="5" t="s">
        <v>197</v>
      </c>
      <c r="M36" s="5"/>
      <c r="N36" s="5" t="s">
        <v>198</v>
      </c>
      <c r="O36" s="5"/>
      <c r="P36" s="4" t="str">
        <f t="shared" si="0"/>
        <v>Outstanding</v>
      </c>
      <c r="Q36" s="13" t="s">
        <v>25</v>
      </c>
    </row>
    <row r="37" spans="1:17" ht="60" customHeight="1" x14ac:dyDescent="0.35">
      <c r="A37" s="11" t="s">
        <v>181</v>
      </c>
      <c r="B37" s="2" t="s">
        <v>199</v>
      </c>
      <c r="C37" s="1" t="s">
        <v>200</v>
      </c>
      <c r="D37" s="3" t="s">
        <v>20</v>
      </c>
      <c r="E37" s="3" t="s">
        <v>21</v>
      </c>
      <c r="F37" s="4" t="s">
        <v>22</v>
      </c>
      <c r="G37" s="4" t="s">
        <v>23</v>
      </c>
      <c r="H37" s="4" t="s">
        <v>24</v>
      </c>
      <c r="I37" s="4" t="s">
        <v>25</v>
      </c>
      <c r="J37" s="5" t="s">
        <v>25</v>
      </c>
      <c r="K37" s="5"/>
      <c r="L37" s="5" t="s">
        <v>201</v>
      </c>
      <c r="M37" s="5"/>
      <c r="N37" s="5" t="s">
        <v>202</v>
      </c>
      <c r="O37" s="5"/>
      <c r="P37" s="4" t="str">
        <f t="shared" si="0"/>
        <v>Outstanding</v>
      </c>
      <c r="Q37" s="13" t="s">
        <v>25</v>
      </c>
    </row>
    <row r="38" spans="1:17" ht="60" customHeight="1" x14ac:dyDescent="0.35">
      <c r="A38" s="11" t="s">
        <v>181</v>
      </c>
      <c r="B38" s="2" t="s">
        <v>203</v>
      </c>
      <c r="C38" s="1" t="s">
        <v>204</v>
      </c>
      <c r="D38" s="3" t="s">
        <v>20</v>
      </c>
      <c r="E38" s="3" t="s">
        <v>21</v>
      </c>
      <c r="F38" s="4" t="s">
        <v>22</v>
      </c>
      <c r="G38" s="4" t="s">
        <v>23</v>
      </c>
      <c r="H38" s="4" t="s">
        <v>24</v>
      </c>
      <c r="I38" s="4" t="s">
        <v>25</v>
      </c>
      <c r="J38" s="5" t="s">
        <v>25</v>
      </c>
      <c r="K38" s="5"/>
      <c r="L38" s="5" t="s">
        <v>205</v>
      </c>
      <c r="M38" s="5"/>
      <c r="N38" s="5" t="s">
        <v>206</v>
      </c>
      <c r="O38" s="5"/>
      <c r="P38" s="4" t="str">
        <f t="shared" si="0"/>
        <v>Outstanding</v>
      </c>
      <c r="Q38" s="13" t="s">
        <v>25</v>
      </c>
    </row>
    <row r="39" spans="1:17" ht="60" customHeight="1" x14ac:dyDescent="0.35">
      <c r="A39" s="11" t="s">
        <v>181</v>
      </c>
      <c r="B39" s="2" t="s">
        <v>207</v>
      </c>
      <c r="C39" s="1" t="s">
        <v>208</v>
      </c>
      <c r="D39" s="3" t="s">
        <v>20</v>
      </c>
      <c r="E39" s="3" t="s">
        <v>21</v>
      </c>
      <c r="F39" s="4" t="s">
        <v>22</v>
      </c>
      <c r="G39" s="4" t="s">
        <v>23</v>
      </c>
      <c r="H39" s="4" t="s">
        <v>24</v>
      </c>
      <c r="I39" s="4" t="s">
        <v>25</v>
      </c>
      <c r="J39" s="5" t="s">
        <v>25</v>
      </c>
      <c r="K39" s="5"/>
      <c r="L39" s="5" t="s">
        <v>209</v>
      </c>
      <c r="M39" s="5"/>
      <c r="N39" s="5" t="s">
        <v>210</v>
      </c>
      <c r="O39" s="5"/>
      <c r="P39" s="4" t="str">
        <f t="shared" si="0"/>
        <v>Outstanding</v>
      </c>
      <c r="Q39" s="13" t="s">
        <v>25</v>
      </c>
    </row>
    <row r="40" spans="1:17" ht="60" customHeight="1" x14ac:dyDescent="0.35">
      <c r="A40" s="11" t="s">
        <v>181</v>
      </c>
      <c r="B40" s="2" t="s">
        <v>211</v>
      </c>
      <c r="C40" s="1" t="s">
        <v>212</v>
      </c>
      <c r="D40" s="3" t="s">
        <v>20</v>
      </c>
      <c r="E40" s="3" t="s">
        <v>21</v>
      </c>
      <c r="F40" s="4" t="s">
        <v>22</v>
      </c>
      <c r="G40" s="4" t="s">
        <v>23</v>
      </c>
      <c r="H40" s="4" t="s">
        <v>24</v>
      </c>
      <c r="I40" s="4" t="s">
        <v>25</v>
      </c>
      <c r="J40" s="5" t="s">
        <v>25</v>
      </c>
      <c r="K40" s="5"/>
      <c r="L40" s="5" t="s">
        <v>213</v>
      </c>
      <c r="M40" s="5"/>
      <c r="N40" s="5" t="s">
        <v>214</v>
      </c>
      <c r="O40" s="5"/>
      <c r="P40" s="4" t="str">
        <f t="shared" si="0"/>
        <v>Outstanding</v>
      </c>
      <c r="Q40" s="13" t="s">
        <v>25</v>
      </c>
    </row>
    <row r="41" spans="1:17" ht="60" customHeight="1" x14ac:dyDescent="0.35">
      <c r="A41" s="11" t="s">
        <v>181</v>
      </c>
      <c r="B41" s="2" t="s">
        <v>215</v>
      </c>
      <c r="C41" s="1" t="s">
        <v>216</v>
      </c>
      <c r="D41" s="3" t="s">
        <v>20</v>
      </c>
      <c r="E41" s="3" t="s">
        <v>21</v>
      </c>
      <c r="F41" s="4" t="s">
        <v>22</v>
      </c>
      <c r="G41" s="4" t="s">
        <v>23</v>
      </c>
      <c r="H41" s="4" t="s">
        <v>24</v>
      </c>
      <c r="I41" s="4" t="s">
        <v>25</v>
      </c>
      <c r="J41" s="5" t="s">
        <v>25</v>
      </c>
      <c r="K41" s="5"/>
      <c r="L41" s="5" t="s">
        <v>217</v>
      </c>
      <c r="M41" s="5"/>
      <c r="N41" s="5" t="s">
        <v>218</v>
      </c>
      <c r="O41" s="5"/>
      <c r="P41" s="4" t="str">
        <f t="shared" si="0"/>
        <v>Outstanding</v>
      </c>
      <c r="Q41" s="13" t="s">
        <v>25</v>
      </c>
    </row>
    <row r="42" spans="1:17" ht="60" customHeight="1" x14ac:dyDescent="0.35">
      <c r="A42" s="11" t="s">
        <v>219</v>
      </c>
      <c r="B42" s="2" t="s">
        <v>220</v>
      </c>
      <c r="C42" s="1" t="s">
        <v>221</v>
      </c>
      <c r="D42" s="3" t="s">
        <v>20</v>
      </c>
      <c r="E42" s="3" t="s">
        <v>21</v>
      </c>
      <c r="F42" s="4" t="s">
        <v>22</v>
      </c>
      <c r="G42" s="4" t="s">
        <v>23</v>
      </c>
      <c r="H42" s="4" t="s">
        <v>24</v>
      </c>
      <c r="I42" s="4" t="s">
        <v>25</v>
      </c>
      <c r="J42" s="5" t="s">
        <v>25</v>
      </c>
      <c r="K42" s="5"/>
      <c r="L42" s="5" t="s">
        <v>222</v>
      </c>
      <c r="M42" s="5"/>
      <c r="N42" s="5" t="s">
        <v>223</v>
      </c>
      <c r="O42" s="5"/>
      <c r="P42" s="4" t="str">
        <f t="shared" si="0"/>
        <v>Outstanding</v>
      </c>
      <c r="Q42" s="13" t="s">
        <v>25</v>
      </c>
    </row>
    <row r="43" spans="1:17" ht="60" customHeight="1" x14ac:dyDescent="0.35">
      <c r="A43" s="11" t="s">
        <v>219</v>
      </c>
      <c r="B43" s="2" t="s">
        <v>224</v>
      </c>
      <c r="C43" s="1" t="s">
        <v>225</v>
      </c>
      <c r="D43" s="3" t="s">
        <v>20</v>
      </c>
      <c r="E43" s="3" t="s">
        <v>21</v>
      </c>
      <c r="F43" s="4" t="s">
        <v>22</v>
      </c>
      <c r="G43" s="4" t="s">
        <v>23</v>
      </c>
      <c r="H43" s="4" t="s">
        <v>24</v>
      </c>
      <c r="I43" s="4" t="s">
        <v>25</v>
      </c>
      <c r="J43" s="5" t="s">
        <v>25</v>
      </c>
      <c r="K43" s="5"/>
      <c r="L43" s="5" t="s">
        <v>226</v>
      </c>
      <c r="M43" s="5"/>
      <c r="N43" s="5" t="s">
        <v>227</v>
      </c>
      <c r="O43" s="5"/>
      <c r="P43" s="4" t="str">
        <f t="shared" si="0"/>
        <v>Outstanding</v>
      </c>
      <c r="Q43" s="13" t="s">
        <v>25</v>
      </c>
    </row>
    <row r="44" spans="1:17" ht="60" customHeight="1" x14ac:dyDescent="0.35">
      <c r="A44" s="11" t="s">
        <v>219</v>
      </c>
      <c r="B44" s="2" t="s">
        <v>228</v>
      </c>
      <c r="C44" s="1" t="s">
        <v>229</v>
      </c>
      <c r="D44" s="3" t="s">
        <v>20</v>
      </c>
      <c r="E44" s="3" t="s">
        <v>21</v>
      </c>
      <c r="F44" s="4" t="s">
        <v>22</v>
      </c>
      <c r="G44" s="4" t="s">
        <v>23</v>
      </c>
      <c r="H44" s="4" t="s">
        <v>24</v>
      </c>
      <c r="I44" s="4" t="s">
        <v>25</v>
      </c>
      <c r="J44" s="5" t="s">
        <v>25</v>
      </c>
      <c r="K44" s="5"/>
      <c r="L44" s="5" t="s">
        <v>230</v>
      </c>
      <c r="M44" s="5"/>
      <c r="N44" s="5"/>
      <c r="O44" s="5"/>
      <c r="P44" s="4" t="str">
        <f t="shared" si="0"/>
        <v>Outstanding</v>
      </c>
      <c r="Q44" s="13" t="s">
        <v>25</v>
      </c>
    </row>
    <row r="45" spans="1:17" ht="60" customHeight="1" x14ac:dyDescent="0.35">
      <c r="A45" s="11" t="s">
        <v>231</v>
      </c>
      <c r="B45" s="2" t="s">
        <v>232</v>
      </c>
      <c r="C45" s="1" t="s">
        <v>233</v>
      </c>
      <c r="D45" s="3" t="s">
        <v>20</v>
      </c>
      <c r="E45" s="3" t="s">
        <v>21</v>
      </c>
      <c r="F45" s="4" t="s">
        <v>22</v>
      </c>
      <c r="G45" s="4" t="s">
        <v>23</v>
      </c>
      <c r="H45" s="4" t="s">
        <v>24</v>
      </c>
      <c r="I45" s="4" t="s">
        <v>25</v>
      </c>
      <c r="J45" s="5" t="s">
        <v>25</v>
      </c>
      <c r="K45" s="5" t="s">
        <v>234</v>
      </c>
      <c r="L45" s="5" t="s">
        <v>235</v>
      </c>
      <c r="M45" s="5"/>
      <c r="N45" s="5" t="s">
        <v>236</v>
      </c>
      <c r="O45" s="5"/>
      <c r="P45" s="4" t="str">
        <f t="shared" si="0"/>
        <v>Outstanding</v>
      </c>
      <c r="Q45" s="13" t="s">
        <v>25</v>
      </c>
    </row>
    <row r="46" spans="1:17" ht="60" customHeight="1" x14ac:dyDescent="0.35">
      <c r="A46" s="11" t="s">
        <v>231</v>
      </c>
      <c r="B46" s="2" t="s">
        <v>237</v>
      </c>
      <c r="C46" s="1" t="s">
        <v>238</v>
      </c>
      <c r="D46" s="3" t="s">
        <v>20</v>
      </c>
      <c r="E46" s="3" t="s">
        <v>21</v>
      </c>
      <c r="F46" s="4" t="s">
        <v>22</v>
      </c>
      <c r="G46" s="4" t="s">
        <v>23</v>
      </c>
      <c r="H46" s="4" t="s">
        <v>24</v>
      </c>
      <c r="I46" s="4" t="s">
        <v>25</v>
      </c>
      <c r="J46" s="5" t="s">
        <v>25</v>
      </c>
      <c r="K46" s="5"/>
      <c r="L46" s="5" t="s">
        <v>239</v>
      </c>
      <c r="M46" s="5"/>
      <c r="N46" s="5"/>
      <c r="O46" s="5"/>
      <c r="P46" s="4" t="str">
        <f t="shared" si="0"/>
        <v>Outstanding</v>
      </c>
      <c r="Q46" s="13" t="s">
        <v>25</v>
      </c>
    </row>
    <row r="47" spans="1:17" ht="60" customHeight="1" x14ac:dyDescent="0.35">
      <c r="A47" s="11" t="s">
        <v>231</v>
      </c>
      <c r="B47" s="2" t="s">
        <v>240</v>
      </c>
      <c r="C47" s="1" t="s">
        <v>241</v>
      </c>
      <c r="D47" s="3" t="s">
        <v>20</v>
      </c>
      <c r="E47" s="3" t="s">
        <v>21</v>
      </c>
      <c r="F47" s="4" t="s">
        <v>22</v>
      </c>
      <c r="G47" s="4" t="s">
        <v>23</v>
      </c>
      <c r="H47" s="4" t="s">
        <v>24</v>
      </c>
      <c r="I47" s="4" t="s">
        <v>25</v>
      </c>
      <c r="J47" s="5" t="s">
        <v>25</v>
      </c>
      <c r="K47" s="5"/>
      <c r="L47" s="5" t="s">
        <v>242</v>
      </c>
      <c r="M47" s="5"/>
      <c r="N47" s="5" t="s">
        <v>243</v>
      </c>
      <c r="O47" s="5"/>
      <c r="P47" s="4" t="str">
        <f t="shared" si="0"/>
        <v>Outstanding</v>
      </c>
      <c r="Q47" s="13" t="s">
        <v>25</v>
      </c>
    </row>
    <row r="48" spans="1:17" ht="60" customHeight="1" x14ac:dyDescent="0.35">
      <c r="A48" s="11" t="s">
        <v>231</v>
      </c>
      <c r="B48" s="2" t="s">
        <v>244</v>
      </c>
      <c r="C48" s="1" t="s">
        <v>245</v>
      </c>
      <c r="D48" s="3" t="s">
        <v>20</v>
      </c>
      <c r="E48" s="3" t="s">
        <v>21</v>
      </c>
      <c r="F48" s="4" t="s">
        <v>22</v>
      </c>
      <c r="G48" s="4" t="s">
        <v>23</v>
      </c>
      <c r="H48" s="4" t="s">
        <v>24</v>
      </c>
      <c r="I48" s="4" t="s">
        <v>25</v>
      </c>
      <c r="J48" s="5" t="s">
        <v>25</v>
      </c>
      <c r="K48" s="5"/>
      <c r="L48" s="5" t="s">
        <v>246</v>
      </c>
      <c r="M48" s="5"/>
      <c r="N48" s="5" t="s">
        <v>247</v>
      </c>
      <c r="O48" s="5"/>
      <c r="P48" s="4" t="str">
        <f t="shared" si="0"/>
        <v>Outstanding</v>
      </c>
      <c r="Q48" s="13" t="s">
        <v>25</v>
      </c>
    </row>
    <row r="49" spans="1:17" ht="60" customHeight="1" x14ac:dyDescent="0.35">
      <c r="A49" s="11" t="s">
        <v>231</v>
      </c>
      <c r="B49" s="2" t="s">
        <v>248</v>
      </c>
      <c r="C49" s="1" t="s">
        <v>249</v>
      </c>
      <c r="D49" s="3" t="s">
        <v>20</v>
      </c>
      <c r="E49" s="3" t="s">
        <v>21</v>
      </c>
      <c r="F49" s="4" t="s">
        <v>22</v>
      </c>
      <c r="G49" s="4" t="s">
        <v>23</v>
      </c>
      <c r="H49" s="4" t="s">
        <v>24</v>
      </c>
      <c r="I49" s="4" t="s">
        <v>25</v>
      </c>
      <c r="J49" s="5" t="s">
        <v>25</v>
      </c>
      <c r="K49" s="5"/>
      <c r="L49" s="5" t="s">
        <v>250</v>
      </c>
      <c r="M49" s="5"/>
      <c r="N49" s="5" t="s">
        <v>180</v>
      </c>
      <c r="O49" s="5" t="s">
        <v>178</v>
      </c>
      <c r="P49" s="4" t="str">
        <f t="shared" si="0"/>
        <v>Outstanding</v>
      </c>
      <c r="Q49" s="13" t="s">
        <v>25</v>
      </c>
    </row>
    <row r="50" spans="1:17" ht="60" customHeight="1" x14ac:dyDescent="0.35">
      <c r="A50" s="11" t="s">
        <v>231</v>
      </c>
      <c r="B50" s="2" t="s">
        <v>251</v>
      </c>
      <c r="C50" s="1" t="s">
        <v>252</v>
      </c>
      <c r="D50" s="3" t="s">
        <v>20</v>
      </c>
      <c r="E50" s="3" t="s">
        <v>21</v>
      </c>
      <c r="F50" s="4" t="s">
        <v>22</v>
      </c>
      <c r="G50" s="4" t="s">
        <v>23</v>
      </c>
      <c r="H50" s="4" t="s">
        <v>24</v>
      </c>
      <c r="I50" s="4" t="s">
        <v>25</v>
      </c>
      <c r="J50" s="5" t="s">
        <v>25</v>
      </c>
      <c r="K50" s="5"/>
      <c r="L50" s="5" t="s">
        <v>253</v>
      </c>
      <c r="M50" s="5"/>
      <c r="N50" s="5" t="s">
        <v>254</v>
      </c>
      <c r="O50" s="5"/>
      <c r="P50" s="4" t="str">
        <f t="shared" si="0"/>
        <v>Outstanding</v>
      </c>
      <c r="Q50" s="13" t="s">
        <v>25</v>
      </c>
    </row>
    <row r="51" spans="1:17" ht="60" customHeight="1" x14ac:dyDescent="0.35">
      <c r="A51" s="11" t="s">
        <v>231</v>
      </c>
      <c r="B51" s="2" t="s">
        <v>255</v>
      </c>
      <c r="C51" s="1" t="s">
        <v>256</v>
      </c>
      <c r="D51" s="3" t="s">
        <v>20</v>
      </c>
      <c r="E51" s="3" t="s">
        <v>21</v>
      </c>
      <c r="F51" s="4" t="s">
        <v>22</v>
      </c>
      <c r="G51" s="4" t="s">
        <v>23</v>
      </c>
      <c r="H51" s="4" t="s">
        <v>24</v>
      </c>
      <c r="I51" s="4" t="s">
        <v>25</v>
      </c>
      <c r="J51" s="5" t="s">
        <v>25</v>
      </c>
      <c r="K51" s="5"/>
      <c r="L51" s="5" t="s">
        <v>257</v>
      </c>
      <c r="M51" s="5"/>
      <c r="N51" s="5" t="s">
        <v>258</v>
      </c>
      <c r="O51" s="5"/>
      <c r="P51" s="4" t="str">
        <f t="shared" si="0"/>
        <v>Outstanding</v>
      </c>
      <c r="Q51" s="13" t="s">
        <v>25</v>
      </c>
    </row>
    <row r="52" spans="1:17" ht="60" customHeight="1" x14ac:dyDescent="0.35">
      <c r="A52" s="11" t="s">
        <v>231</v>
      </c>
      <c r="B52" s="2" t="s">
        <v>259</v>
      </c>
      <c r="C52" s="1" t="s">
        <v>260</v>
      </c>
      <c r="D52" s="3" t="s">
        <v>20</v>
      </c>
      <c r="E52" s="3" t="s">
        <v>21</v>
      </c>
      <c r="F52" s="4" t="s">
        <v>22</v>
      </c>
      <c r="G52" s="4" t="s">
        <v>23</v>
      </c>
      <c r="H52" s="4" t="s">
        <v>24</v>
      </c>
      <c r="I52" s="4" t="s">
        <v>25</v>
      </c>
      <c r="J52" s="5" t="s">
        <v>25</v>
      </c>
      <c r="K52" s="5"/>
      <c r="L52" s="5" t="s">
        <v>261</v>
      </c>
      <c r="M52" s="5"/>
      <c r="N52" s="5" t="s">
        <v>262</v>
      </c>
      <c r="O52" s="5"/>
      <c r="P52" s="4" t="str">
        <f t="shared" si="0"/>
        <v>Outstanding</v>
      </c>
      <c r="Q52" s="13" t="s">
        <v>25</v>
      </c>
    </row>
    <row r="53" spans="1:17" ht="60" customHeight="1" x14ac:dyDescent="0.35">
      <c r="A53" s="11" t="s">
        <v>231</v>
      </c>
      <c r="B53" s="2" t="s">
        <v>263</v>
      </c>
      <c r="C53" s="1" t="s">
        <v>264</v>
      </c>
      <c r="D53" s="3" t="s">
        <v>20</v>
      </c>
      <c r="E53" s="3" t="s">
        <v>21</v>
      </c>
      <c r="F53" s="4" t="s">
        <v>22</v>
      </c>
      <c r="G53" s="4" t="s">
        <v>23</v>
      </c>
      <c r="H53" s="4" t="s">
        <v>24</v>
      </c>
      <c r="I53" s="4" t="s">
        <v>25</v>
      </c>
      <c r="J53" s="5" t="s">
        <v>25</v>
      </c>
      <c r="K53" s="5"/>
      <c r="L53" s="5" t="s">
        <v>265</v>
      </c>
      <c r="M53" s="5"/>
      <c r="N53" s="5" t="s">
        <v>266</v>
      </c>
      <c r="O53" s="5"/>
      <c r="P53" s="4" t="str">
        <f t="shared" si="0"/>
        <v>Outstanding</v>
      </c>
      <c r="Q53" s="13" t="s">
        <v>25</v>
      </c>
    </row>
    <row r="54" spans="1:17" ht="60" customHeight="1" x14ac:dyDescent="0.35">
      <c r="A54" s="11" t="s">
        <v>231</v>
      </c>
      <c r="B54" s="2" t="s">
        <v>267</v>
      </c>
      <c r="C54" s="1" t="s">
        <v>268</v>
      </c>
      <c r="D54" s="3" t="s">
        <v>20</v>
      </c>
      <c r="E54" s="3" t="s">
        <v>21</v>
      </c>
      <c r="F54" s="4" t="s">
        <v>22</v>
      </c>
      <c r="G54" s="4" t="s">
        <v>23</v>
      </c>
      <c r="H54" s="4" t="s">
        <v>24</v>
      </c>
      <c r="I54" s="4" t="s">
        <v>25</v>
      </c>
      <c r="J54" s="5" t="s">
        <v>25</v>
      </c>
      <c r="K54" s="5"/>
      <c r="L54" s="5" t="s">
        <v>269</v>
      </c>
      <c r="M54" s="5"/>
      <c r="N54" s="5" t="s">
        <v>270</v>
      </c>
      <c r="O54" s="5" t="s">
        <v>271</v>
      </c>
      <c r="P54" s="4" t="str">
        <f t="shared" si="0"/>
        <v>Outstanding</v>
      </c>
      <c r="Q54" s="13" t="s">
        <v>25</v>
      </c>
    </row>
    <row r="55" spans="1:17" ht="60" customHeight="1" x14ac:dyDescent="0.35">
      <c r="A55" s="11" t="s">
        <v>231</v>
      </c>
      <c r="B55" s="2" t="s">
        <v>272</v>
      </c>
      <c r="C55" s="1" t="s">
        <v>273</v>
      </c>
      <c r="D55" s="3" t="s">
        <v>20</v>
      </c>
      <c r="E55" s="3" t="s">
        <v>21</v>
      </c>
      <c r="F55" s="4" t="s">
        <v>22</v>
      </c>
      <c r="G55" s="4" t="s">
        <v>23</v>
      </c>
      <c r="H55" s="4" t="s">
        <v>24</v>
      </c>
      <c r="I55" s="4" t="s">
        <v>25</v>
      </c>
      <c r="J55" s="5" t="s">
        <v>25</v>
      </c>
      <c r="K55" s="5"/>
      <c r="L55" s="5" t="s">
        <v>274</v>
      </c>
      <c r="M55" s="5" t="s">
        <v>275</v>
      </c>
      <c r="N55" s="5" t="s">
        <v>276</v>
      </c>
      <c r="O55" s="5"/>
      <c r="P55" s="4" t="str">
        <f t="shared" si="0"/>
        <v>Outstanding</v>
      </c>
      <c r="Q55" s="13" t="s">
        <v>25</v>
      </c>
    </row>
    <row r="56" spans="1:17" ht="60" customHeight="1" x14ac:dyDescent="0.35">
      <c r="A56" s="11" t="s">
        <v>231</v>
      </c>
      <c r="B56" s="2" t="s">
        <v>277</v>
      </c>
      <c r="C56" s="1" t="s">
        <v>278</v>
      </c>
      <c r="D56" s="3" t="s">
        <v>20</v>
      </c>
      <c r="E56" s="3" t="s">
        <v>21</v>
      </c>
      <c r="F56" s="4" t="s">
        <v>22</v>
      </c>
      <c r="G56" s="4" t="s">
        <v>23</v>
      </c>
      <c r="H56" s="4" t="s">
        <v>24</v>
      </c>
      <c r="I56" s="4" t="s">
        <v>25</v>
      </c>
      <c r="J56" s="5" t="s">
        <v>25</v>
      </c>
      <c r="K56" s="5"/>
      <c r="L56" s="5" t="s">
        <v>279</v>
      </c>
      <c r="M56" s="5"/>
      <c r="N56" s="5" t="s">
        <v>280</v>
      </c>
      <c r="O56" s="5"/>
      <c r="P56" s="4" t="str">
        <f t="shared" si="0"/>
        <v>Outstanding</v>
      </c>
      <c r="Q56" s="13" t="s">
        <v>25</v>
      </c>
    </row>
    <row r="57" spans="1:17" ht="60" customHeight="1" x14ac:dyDescent="0.35">
      <c r="A57" s="12" t="s">
        <v>231</v>
      </c>
      <c r="B57" s="6" t="s">
        <v>281</v>
      </c>
      <c r="C57" s="7" t="s">
        <v>282</v>
      </c>
      <c r="D57" s="8" t="s">
        <v>20</v>
      </c>
      <c r="E57" s="8" t="s">
        <v>21</v>
      </c>
      <c r="F57" s="9" t="s">
        <v>22</v>
      </c>
      <c r="G57" s="9" t="s">
        <v>23</v>
      </c>
      <c r="H57" s="9" t="s">
        <v>24</v>
      </c>
      <c r="I57" s="9" t="s">
        <v>25</v>
      </c>
      <c r="J57" s="10" t="s">
        <v>25</v>
      </c>
      <c r="K57" s="10"/>
      <c r="L57" s="10"/>
      <c r="M57" s="10"/>
      <c r="N57" s="10" t="s">
        <v>243</v>
      </c>
      <c r="O57" s="10"/>
      <c r="P57" s="9" t="str">
        <f t="shared" si="0"/>
        <v>Outstanding</v>
      </c>
      <c r="Q57" s="14" t="s">
        <v>25</v>
      </c>
    </row>
    <row r="61" spans="1:17" ht="32" customHeight="1" x14ac:dyDescent="0.35">
      <c r="A61" s="106" t="s">
        <v>283</v>
      </c>
      <c r="B61" s="106"/>
      <c r="C61" s="106"/>
      <c r="D61" s="106"/>
    </row>
  </sheetData>
  <mergeCells count="1">
    <mergeCell ref="A61:D61"/>
  </mergeCells>
  <conditionalFormatting sqref="F2:F57">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57">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57">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57" xr:uid="{00000000-0002-0000-0200-000000000000}">
      <formula1>"Must,Should,Could,Won't,Unassigned"</formula1>
    </dataValidation>
    <dataValidation type="list" showErrorMessage="1" errorTitle="Invalid Value" error="Please select a value from the list: Low, Medium, High, Unassessed." sqref="G2:G57" xr:uid="{00000000-0002-0000-0200-000001000000}">
      <formula1>"Low,Medium,High,Unassessed"</formula1>
    </dataValidation>
    <dataValidation type="list" showErrorMessage="1" errorTitle="Invalid Value" error="Please select a value from the list: Phase1, Phase2, Phase3, Phase4, Phase5, Pending." sqref="H2:H5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57" xr:uid="{00000000-0002-0000-0200-000003000000}">
      <formula1>"Implemented,Testing,Failed,Compensated,Risk Accepted,N/A"</formula1>
    </dataValidation>
  </dataValidations>
  <hyperlinks>
    <hyperlink ref="A6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416</v>
      </c>
      <c r="C2" s="123" t="s">
        <v>416</v>
      </c>
      <c r="D2" s="123" t="s">
        <v>416</v>
      </c>
      <c r="E2" s="123" t="s">
        <v>416</v>
      </c>
      <c r="F2" s="123" t="s">
        <v>416</v>
      </c>
      <c r="G2" s="123" t="s">
        <v>416</v>
      </c>
      <c r="H2" s="127" t="s">
        <v>417</v>
      </c>
      <c r="I2" s="127" t="s">
        <v>417</v>
      </c>
      <c r="J2" s="127" t="s">
        <v>417</v>
      </c>
      <c r="K2" s="127" t="s">
        <v>417</v>
      </c>
      <c r="L2" s="127" t="s">
        <v>417</v>
      </c>
      <c r="M2" s="126" t="s">
        <v>418</v>
      </c>
      <c r="N2" s="126" t="s">
        <v>418</v>
      </c>
      <c r="O2" s="128" t="s">
        <v>419</v>
      </c>
      <c r="P2" s="128" t="s">
        <v>419</v>
      </c>
      <c r="Q2" s="124" t="s">
        <v>15</v>
      </c>
      <c r="R2" s="124" t="s">
        <v>15</v>
      </c>
      <c r="S2" s="124" t="s">
        <v>15</v>
      </c>
      <c r="T2" s="125" t="s">
        <v>420</v>
      </c>
    </row>
    <row r="3" spans="2:20" ht="35" customHeight="1" x14ac:dyDescent="0.35">
      <c r="B3" s="70" t="s">
        <v>421</v>
      </c>
      <c r="C3" s="70" t="s">
        <v>422</v>
      </c>
      <c r="D3" s="70" t="s">
        <v>423</v>
      </c>
      <c r="E3" s="70" t="s">
        <v>424</v>
      </c>
      <c r="F3" s="70" t="s">
        <v>425</v>
      </c>
      <c r="G3" s="70" t="s">
        <v>11</v>
      </c>
      <c r="H3" s="71" t="s">
        <v>426</v>
      </c>
      <c r="I3" s="71" t="s">
        <v>427</v>
      </c>
      <c r="J3" s="71" t="s">
        <v>428</v>
      </c>
      <c r="K3" s="71" t="s">
        <v>429</v>
      </c>
      <c r="L3" s="71" t="s">
        <v>360</v>
      </c>
      <c r="M3" s="72" t="s">
        <v>430</v>
      </c>
      <c r="N3" s="72" t="s">
        <v>431</v>
      </c>
      <c r="O3" s="73" t="s">
        <v>432</v>
      </c>
      <c r="P3" s="73" t="s">
        <v>433</v>
      </c>
      <c r="Q3" s="74" t="s">
        <v>15</v>
      </c>
      <c r="R3" s="74" t="s">
        <v>434</v>
      </c>
      <c r="S3" s="74" t="s">
        <v>435</v>
      </c>
      <c r="T3" s="75" t="s">
        <v>436</v>
      </c>
    </row>
    <row r="4" spans="2:20" ht="60" customHeight="1" x14ac:dyDescent="0.35">
      <c r="B4" s="76" t="s">
        <v>437</v>
      </c>
      <c r="C4" s="76" t="s">
        <v>438</v>
      </c>
      <c r="D4" s="76" t="s">
        <v>439</v>
      </c>
      <c r="E4" s="76" t="s">
        <v>440</v>
      </c>
      <c r="F4" s="76" t="s">
        <v>441</v>
      </c>
      <c r="G4" s="76" t="s">
        <v>442</v>
      </c>
      <c r="H4" s="76" t="s">
        <v>443</v>
      </c>
      <c r="I4" s="76" t="s">
        <v>444</v>
      </c>
      <c r="J4" s="76" t="s">
        <v>445</v>
      </c>
      <c r="K4" s="76" t="s">
        <v>446</v>
      </c>
      <c r="L4" s="76" t="s">
        <v>447</v>
      </c>
      <c r="M4" s="76" t="s">
        <v>448</v>
      </c>
      <c r="N4" s="76" t="s">
        <v>449</v>
      </c>
      <c r="O4" s="76" t="s">
        <v>450</v>
      </c>
      <c r="P4" s="76" t="s">
        <v>451</v>
      </c>
      <c r="Q4" s="76" t="s">
        <v>452</v>
      </c>
      <c r="R4" s="76" t="s">
        <v>453</v>
      </c>
      <c r="S4" s="76" t="s">
        <v>454</v>
      </c>
      <c r="T4" s="76" t="s">
        <v>455</v>
      </c>
    </row>
    <row r="5" spans="2:20" ht="60" customHeight="1" x14ac:dyDescent="0.35">
      <c r="B5" s="38" t="s">
        <v>456</v>
      </c>
      <c r="C5" s="77"/>
      <c r="D5" s="78"/>
      <c r="E5" s="78" t="s">
        <v>25</v>
      </c>
      <c r="F5" s="78" t="str">
        <f>IF(E5&lt;&gt;"", IFERROR(VLOOKUP(E5, Dashboard!$B42:$F47, 5, FALSE), ""), "")</f>
        <v/>
      </c>
      <c r="G5" s="79"/>
      <c r="H5" s="66"/>
      <c r="I5" s="66"/>
      <c r="J5" s="79"/>
      <c r="K5" s="79"/>
      <c r="L5" s="40"/>
      <c r="M5" s="40"/>
      <c r="N5" s="79"/>
      <c r="O5" s="79"/>
      <c r="P5" s="40"/>
      <c r="Q5" s="40" t="s">
        <v>25</v>
      </c>
      <c r="R5" s="79"/>
      <c r="S5" s="66"/>
      <c r="T5" s="79"/>
    </row>
    <row r="6" spans="2:20" ht="60" customHeight="1" x14ac:dyDescent="0.35">
      <c r="B6" s="38" t="s">
        <v>457</v>
      </c>
      <c r="C6" s="77"/>
      <c r="D6" s="78"/>
      <c r="E6" s="78" t="s">
        <v>25</v>
      </c>
      <c r="F6" s="78" t="str">
        <f>IF(E6&lt;&gt;"", IFERROR(VLOOKUP(E6, Dashboard!$B42:$F47, 5, FALSE), ""), "")</f>
        <v/>
      </c>
      <c r="G6" s="79"/>
      <c r="H6" s="66"/>
      <c r="I6" s="66"/>
      <c r="J6" s="79"/>
      <c r="K6" s="79"/>
      <c r="L6" s="40"/>
      <c r="M6" s="40"/>
      <c r="N6" s="79"/>
      <c r="O6" s="79"/>
      <c r="P6" s="40"/>
      <c r="Q6" s="40" t="s">
        <v>25</v>
      </c>
      <c r="R6" s="79"/>
      <c r="S6" s="66"/>
      <c r="T6" s="79"/>
    </row>
    <row r="7" spans="2:20" ht="60" customHeight="1" x14ac:dyDescent="0.35">
      <c r="B7" s="38" t="s">
        <v>458</v>
      </c>
      <c r="C7" s="77"/>
      <c r="D7" s="78"/>
      <c r="E7" s="78" t="s">
        <v>25</v>
      </c>
      <c r="F7" s="78" t="str">
        <f>IF(E7&lt;&gt;"", IFERROR(VLOOKUP(E7, Dashboard!$B42:$F47, 5, FALSE), ""), "")</f>
        <v/>
      </c>
      <c r="G7" s="79"/>
      <c r="H7" s="66"/>
      <c r="I7" s="66"/>
      <c r="J7" s="79"/>
      <c r="K7" s="79"/>
      <c r="L7" s="40"/>
      <c r="M7" s="40"/>
      <c r="N7" s="79"/>
      <c r="O7" s="79"/>
      <c r="P7" s="40"/>
      <c r="Q7" s="40" t="s">
        <v>25</v>
      </c>
      <c r="R7" s="79"/>
      <c r="S7" s="66"/>
      <c r="T7" s="79"/>
    </row>
    <row r="8" spans="2:20" ht="60" customHeight="1" x14ac:dyDescent="0.35">
      <c r="B8" s="38" t="s">
        <v>459</v>
      </c>
      <c r="C8" s="77"/>
      <c r="D8" s="78"/>
      <c r="E8" s="78" t="s">
        <v>25</v>
      </c>
      <c r="F8" s="78" t="str">
        <f>IF(E8&lt;&gt;"", IFERROR(VLOOKUP(E8, Dashboard!$B42:$F47, 5, FALSE), ""), "")</f>
        <v/>
      </c>
      <c r="G8" s="79"/>
      <c r="H8" s="66"/>
      <c r="I8" s="66"/>
      <c r="J8" s="79"/>
      <c r="K8" s="79"/>
      <c r="L8" s="40"/>
      <c r="M8" s="40"/>
      <c r="N8" s="79"/>
      <c r="O8" s="79"/>
      <c r="P8" s="40"/>
      <c r="Q8" s="40" t="s">
        <v>25</v>
      </c>
      <c r="R8" s="79"/>
      <c r="S8" s="66"/>
      <c r="T8" s="79"/>
    </row>
    <row r="9" spans="2:20" ht="60" customHeight="1" x14ac:dyDescent="0.35">
      <c r="B9" s="38" t="s">
        <v>460</v>
      </c>
      <c r="C9" s="77"/>
      <c r="D9" s="78"/>
      <c r="E9" s="78" t="s">
        <v>25</v>
      </c>
      <c r="F9" s="78" t="str">
        <f>IF(E9&lt;&gt;"", IFERROR(VLOOKUP(E9, Dashboard!$B42:$F47, 5, FALSE), ""), "")</f>
        <v/>
      </c>
      <c r="G9" s="79"/>
      <c r="H9" s="66"/>
      <c r="I9" s="66"/>
      <c r="J9" s="79"/>
      <c r="K9" s="79"/>
      <c r="L9" s="40"/>
      <c r="M9" s="40"/>
      <c r="N9" s="79"/>
      <c r="O9" s="79"/>
      <c r="P9" s="40"/>
      <c r="Q9" s="40" t="s">
        <v>25</v>
      </c>
      <c r="R9" s="79"/>
      <c r="S9" s="66"/>
      <c r="T9" s="79"/>
    </row>
    <row r="10" spans="2:20" ht="60" customHeight="1" x14ac:dyDescent="0.35">
      <c r="B10" s="38" t="s">
        <v>461</v>
      </c>
      <c r="C10" s="77"/>
      <c r="D10" s="78"/>
      <c r="E10" s="78" t="s">
        <v>25</v>
      </c>
      <c r="F10" s="78" t="str">
        <f>IF(E10&lt;&gt;"", IFERROR(VLOOKUP(E10, Dashboard!$B42:$F47, 5, FALSE), ""), "")</f>
        <v/>
      </c>
      <c r="G10" s="79"/>
      <c r="H10" s="66"/>
      <c r="I10" s="66"/>
      <c r="J10" s="79"/>
      <c r="K10" s="79"/>
      <c r="L10" s="40"/>
      <c r="M10" s="40"/>
      <c r="N10" s="79"/>
      <c r="O10" s="79"/>
      <c r="P10" s="40"/>
      <c r="Q10" s="40" t="s">
        <v>25</v>
      </c>
      <c r="R10" s="79"/>
      <c r="S10" s="66"/>
      <c r="T10" s="79"/>
    </row>
    <row r="11" spans="2:20" ht="60" customHeight="1" x14ac:dyDescent="0.35">
      <c r="B11" s="38" t="s">
        <v>462</v>
      </c>
      <c r="C11" s="77"/>
      <c r="D11" s="78"/>
      <c r="E11" s="78" t="s">
        <v>25</v>
      </c>
      <c r="F11" s="78" t="str">
        <f>IF(E11&lt;&gt;"", IFERROR(VLOOKUP(E11, Dashboard!$B42:$F47, 5, FALSE), ""), "")</f>
        <v/>
      </c>
      <c r="G11" s="79"/>
      <c r="H11" s="66"/>
      <c r="I11" s="66"/>
      <c r="J11" s="79"/>
      <c r="K11" s="79"/>
      <c r="L11" s="40"/>
      <c r="M11" s="40"/>
      <c r="N11" s="79"/>
      <c r="O11" s="79"/>
      <c r="P11" s="40"/>
      <c r="Q11" s="40" t="s">
        <v>25</v>
      </c>
      <c r="R11" s="79"/>
      <c r="S11" s="66"/>
      <c r="T11" s="79"/>
    </row>
    <row r="12" spans="2:20" ht="60" customHeight="1" x14ac:dyDescent="0.35">
      <c r="B12" s="38" t="s">
        <v>463</v>
      </c>
      <c r="C12" s="77"/>
      <c r="D12" s="78"/>
      <c r="E12" s="78" t="s">
        <v>25</v>
      </c>
      <c r="F12" s="78" t="str">
        <f>IF(E12&lt;&gt;"", IFERROR(VLOOKUP(E12, Dashboard!$B42:$F47, 5, FALSE), ""), "")</f>
        <v/>
      </c>
      <c r="G12" s="79"/>
      <c r="H12" s="66"/>
      <c r="I12" s="66"/>
      <c r="J12" s="79"/>
      <c r="K12" s="79"/>
      <c r="L12" s="40"/>
      <c r="M12" s="40"/>
      <c r="N12" s="79"/>
      <c r="O12" s="79"/>
      <c r="P12" s="40"/>
      <c r="Q12" s="40" t="s">
        <v>25</v>
      </c>
      <c r="R12" s="79"/>
      <c r="S12" s="66"/>
      <c r="T12" s="79"/>
    </row>
    <row r="13" spans="2:20" ht="60" customHeight="1" x14ac:dyDescent="0.35">
      <c r="B13" s="38" t="s">
        <v>464</v>
      </c>
      <c r="C13" s="77"/>
      <c r="D13" s="78"/>
      <c r="E13" s="78" t="s">
        <v>25</v>
      </c>
      <c r="F13" s="78" t="str">
        <f>IF(E13&lt;&gt;"", IFERROR(VLOOKUP(E13, Dashboard!$B42:$F47, 5, FALSE), ""), "")</f>
        <v/>
      </c>
      <c r="G13" s="79"/>
      <c r="H13" s="66"/>
      <c r="I13" s="66"/>
      <c r="J13" s="79"/>
      <c r="K13" s="79"/>
      <c r="L13" s="40"/>
      <c r="M13" s="40"/>
      <c r="N13" s="79"/>
      <c r="O13" s="79"/>
      <c r="P13" s="40"/>
      <c r="Q13" s="40" t="s">
        <v>25</v>
      </c>
      <c r="R13" s="79"/>
      <c r="S13" s="66"/>
      <c r="T13" s="79"/>
    </row>
    <row r="14" spans="2:20" ht="60" customHeight="1" x14ac:dyDescent="0.35">
      <c r="B14" s="38" t="s">
        <v>465</v>
      </c>
      <c r="C14" s="77"/>
      <c r="D14" s="78"/>
      <c r="E14" s="78" t="s">
        <v>25</v>
      </c>
      <c r="F14" s="78" t="str">
        <f>IF(E14&lt;&gt;"", IFERROR(VLOOKUP(E14, Dashboard!$B42:$F47, 5, FALSE), ""), "")</f>
        <v/>
      </c>
      <c r="G14" s="79"/>
      <c r="H14" s="66"/>
      <c r="I14" s="66"/>
      <c r="J14" s="79"/>
      <c r="K14" s="79"/>
      <c r="L14" s="40"/>
      <c r="M14" s="40"/>
      <c r="N14" s="79"/>
      <c r="O14" s="79"/>
      <c r="P14" s="40"/>
      <c r="Q14" s="40" t="s">
        <v>25</v>
      </c>
      <c r="R14" s="79"/>
      <c r="S14" s="66"/>
      <c r="T14" s="79"/>
    </row>
    <row r="15" spans="2:20" ht="60" customHeight="1" x14ac:dyDescent="0.35">
      <c r="B15" s="38" t="s">
        <v>466</v>
      </c>
      <c r="C15" s="77"/>
      <c r="D15" s="78"/>
      <c r="E15" s="78" t="s">
        <v>25</v>
      </c>
      <c r="F15" s="78" t="str">
        <f>IF(E15&lt;&gt;"", IFERROR(VLOOKUP(E15, Dashboard!$B42:$F47, 5, FALSE), ""), "")</f>
        <v/>
      </c>
      <c r="G15" s="79"/>
      <c r="H15" s="66"/>
      <c r="I15" s="66"/>
      <c r="J15" s="79"/>
      <c r="K15" s="79"/>
      <c r="L15" s="40"/>
      <c r="M15" s="40"/>
      <c r="N15" s="79"/>
      <c r="O15" s="79"/>
      <c r="P15" s="40"/>
      <c r="Q15" s="40" t="s">
        <v>25</v>
      </c>
      <c r="R15" s="79"/>
      <c r="S15" s="66"/>
      <c r="T15" s="79"/>
    </row>
    <row r="16" spans="2:20" ht="60" customHeight="1" x14ac:dyDescent="0.35">
      <c r="B16" s="38" t="s">
        <v>467</v>
      </c>
      <c r="C16" s="77"/>
      <c r="D16" s="78"/>
      <c r="E16" s="78" t="s">
        <v>25</v>
      </c>
      <c r="F16" s="78" t="str">
        <f>IF(E16&lt;&gt;"", IFERROR(VLOOKUP(E16, Dashboard!$B42:$F47, 5, FALSE), ""), "")</f>
        <v/>
      </c>
      <c r="G16" s="79"/>
      <c r="H16" s="66"/>
      <c r="I16" s="66"/>
      <c r="J16" s="79"/>
      <c r="K16" s="79"/>
      <c r="L16" s="40"/>
      <c r="M16" s="40"/>
      <c r="N16" s="79"/>
      <c r="O16" s="79"/>
      <c r="P16" s="40"/>
      <c r="Q16" s="40" t="s">
        <v>25</v>
      </c>
      <c r="R16" s="79"/>
      <c r="S16" s="66"/>
      <c r="T16" s="79"/>
    </row>
    <row r="17" spans="2:20" ht="60" customHeight="1" x14ac:dyDescent="0.35">
      <c r="B17" s="38" t="s">
        <v>468</v>
      </c>
      <c r="C17" s="77"/>
      <c r="D17" s="78"/>
      <c r="E17" s="78" t="s">
        <v>25</v>
      </c>
      <c r="F17" s="78" t="str">
        <f>IF(E17&lt;&gt;"", IFERROR(VLOOKUP(E17, Dashboard!$B42:$F47, 5, FALSE), ""), "")</f>
        <v/>
      </c>
      <c r="G17" s="79"/>
      <c r="H17" s="66"/>
      <c r="I17" s="66"/>
      <c r="J17" s="79"/>
      <c r="K17" s="79"/>
      <c r="L17" s="40"/>
      <c r="M17" s="40"/>
      <c r="N17" s="79"/>
      <c r="O17" s="79"/>
      <c r="P17" s="40"/>
      <c r="Q17" s="40" t="s">
        <v>25</v>
      </c>
      <c r="R17" s="79"/>
      <c r="S17" s="66"/>
      <c r="T17" s="79"/>
    </row>
    <row r="18" spans="2:20" ht="60" customHeight="1" x14ac:dyDescent="0.35">
      <c r="B18" s="38" t="s">
        <v>469</v>
      </c>
      <c r="C18" s="77"/>
      <c r="D18" s="78"/>
      <c r="E18" s="78" t="s">
        <v>25</v>
      </c>
      <c r="F18" s="78" t="str">
        <f>IF(E18&lt;&gt;"", IFERROR(VLOOKUP(E18, Dashboard!$B42:$F47, 5, FALSE), ""), "")</f>
        <v/>
      </c>
      <c r="G18" s="79"/>
      <c r="H18" s="66"/>
      <c r="I18" s="66"/>
      <c r="J18" s="79"/>
      <c r="K18" s="79"/>
      <c r="L18" s="40"/>
      <c r="M18" s="40"/>
      <c r="N18" s="79"/>
      <c r="O18" s="79"/>
      <c r="P18" s="40"/>
      <c r="Q18" s="40" t="s">
        <v>25</v>
      </c>
      <c r="R18" s="79"/>
      <c r="S18" s="66"/>
      <c r="T18" s="79"/>
    </row>
    <row r="19" spans="2:20" ht="60" customHeight="1" x14ac:dyDescent="0.35">
      <c r="B19" s="38" t="s">
        <v>470</v>
      </c>
      <c r="C19" s="77"/>
      <c r="D19" s="78"/>
      <c r="E19" s="78" t="s">
        <v>25</v>
      </c>
      <c r="F19" s="78" t="str">
        <f>IF(E19&lt;&gt;"", IFERROR(VLOOKUP(E19, Dashboard!$B42:$F47, 5, FALSE), ""), "")</f>
        <v/>
      </c>
      <c r="G19" s="79"/>
      <c r="H19" s="66"/>
      <c r="I19" s="66"/>
      <c r="J19" s="79"/>
      <c r="K19" s="79"/>
      <c r="L19" s="40"/>
      <c r="M19" s="40"/>
      <c r="N19" s="79"/>
      <c r="O19" s="79"/>
      <c r="P19" s="40"/>
      <c r="Q19" s="40" t="s">
        <v>25</v>
      </c>
      <c r="R19" s="79"/>
      <c r="S19" s="66"/>
      <c r="T19" s="79"/>
    </row>
    <row r="20" spans="2:20" ht="60" customHeight="1" x14ac:dyDescent="0.35">
      <c r="B20" s="38" t="s">
        <v>471</v>
      </c>
      <c r="C20" s="77"/>
      <c r="D20" s="78"/>
      <c r="E20" s="78" t="s">
        <v>25</v>
      </c>
      <c r="F20" s="78" t="str">
        <f>IF(E20&lt;&gt;"", IFERROR(VLOOKUP(E20, Dashboard!$B42:$F47, 5, FALSE), ""), "")</f>
        <v/>
      </c>
      <c r="G20" s="79"/>
      <c r="H20" s="66"/>
      <c r="I20" s="66"/>
      <c r="J20" s="79"/>
      <c r="K20" s="79"/>
      <c r="L20" s="40"/>
      <c r="M20" s="40"/>
      <c r="N20" s="79"/>
      <c r="O20" s="79"/>
      <c r="P20" s="40"/>
      <c r="Q20" s="40" t="s">
        <v>25</v>
      </c>
      <c r="R20" s="79"/>
      <c r="S20" s="66"/>
      <c r="T20" s="79"/>
    </row>
    <row r="21" spans="2:20" ht="60" customHeight="1" x14ac:dyDescent="0.35">
      <c r="B21" s="38" t="s">
        <v>472</v>
      </c>
      <c r="C21" s="77"/>
      <c r="D21" s="78"/>
      <c r="E21" s="78" t="s">
        <v>25</v>
      </c>
      <c r="F21" s="78" t="str">
        <f>IF(E21&lt;&gt;"", IFERROR(VLOOKUP(E21, Dashboard!$B42:$F47, 5, FALSE), ""), "")</f>
        <v/>
      </c>
      <c r="G21" s="79"/>
      <c r="H21" s="66"/>
      <c r="I21" s="66"/>
      <c r="J21" s="79"/>
      <c r="K21" s="79"/>
      <c r="L21" s="40"/>
      <c r="M21" s="40"/>
      <c r="N21" s="79"/>
      <c r="O21" s="79"/>
      <c r="P21" s="40"/>
      <c r="Q21" s="40" t="s">
        <v>25</v>
      </c>
      <c r="R21" s="79"/>
      <c r="S21" s="66"/>
      <c r="T21" s="79"/>
    </row>
    <row r="22" spans="2:20" ht="60" customHeight="1" x14ac:dyDescent="0.35">
      <c r="B22" s="38" t="s">
        <v>473</v>
      </c>
      <c r="C22" s="77"/>
      <c r="D22" s="78"/>
      <c r="E22" s="78" t="s">
        <v>25</v>
      </c>
      <c r="F22" s="78" t="str">
        <f>IF(E22&lt;&gt;"", IFERROR(VLOOKUP(E22, Dashboard!$B42:$F47, 5, FALSE), ""), "")</f>
        <v/>
      </c>
      <c r="G22" s="79"/>
      <c r="H22" s="66"/>
      <c r="I22" s="66"/>
      <c r="J22" s="79"/>
      <c r="K22" s="79"/>
      <c r="L22" s="40"/>
      <c r="M22" s="40"/>
      <c r="N22" s="79"/>
      <c r="O22" s="79"/>
      <c r="P22" s="40"/>
      <c r="Q22" s="40" t="s">
        <v>25</v>
      </c>
      <c r="R22" s="79"/>
      <c r="S22" s="66"/>
      <c r="T22" s="79"/>
    </row>
    <row r="23" spans="2:20" ht="60" customHeight="1" x14ac:dyDescent="0.35">
      <c r="B23" s="38" t="s">
        <v>474</v>
      </c>
      <c r="C23" s="77"/>
      <c r="D23" s="78"/>
      <c r="E23" s="78" t="s">
        <v>25</v>
      </c>
      <c r="F23" s="78" t="str">
        <f>IF(E23&lt;&gt;"", IFERROR(VLOOKUP(E23, Dashboard!$B42:$F47, 5, FALSE), ""), "")</f>
        <v/>
      </c>
      <c r="G23" s="79"/>
      <c r="H23" s="66"/>
      <c r="I23" s="66"/>
      <c r="J23" s="79"/>
      <c r="K23" s="79"/>
      <c r="L23" s="40"/>
      <c r="M23" s="40"/>
      <c r="N23" s="79"/>
      <c r="O23" s="79"/>
      <c r="P23" s="40"/>
      <c r="Q23" s="40" t="s">
        <v>25</v>
      </c>
      <c r="R23" s="79"/>
      <c r="S23" s="66"/>
      <c r="T23" s="79"/>
    </row>
    <row r="24" spans="2:20" ht="60" customHeight="1" x14ac:dyDescent="0.35">
      <c r="B24" s="38" t="s">
        <v>475</v>
      </c>
      <c r="C24" s="77"/>
      <c r="D24" s="78"/>
      <c r="E24" s="78" t="s">
        <v>25</v>
      </c>
      <c r="F24" s="78" t="str">
        <f>IF(E24&lt;&gt;"", IFERROR(VLOOKUP(E24, Dashboard!$B42:$F47, 5, FALSE), ""), "")</f>
        <v/>
      </c>
      <c r="G24" s="79"/>
      <c r="H24" s="66"/>
      <c r="I24" s="66"/>
      <c r="J24" s="79"/>
      <c r="K24" s="79"/>
      <c r="L24" s="40"/>
      <c r="M24" s="40"/>
      <c r="N24" s="79"/>
      <c r="O24" s="79"/>
      <c r="P24" s="40"/>
      <c r="Q24" s="40" t="s">
        <v>25</v>
      </c>
      <c r="R24" s="79"/>
      <c r="S24" s="66"/>
      <c r="T24" s="79"/>
    </row>
    <row r="25" spans="2:20" ht="60" customHeight="1" x14ac:dyDescent="0.35">
      <c r="B25" s="38" t="s">
        <v>476</v>
      </c>
      <c r="C25" s="77"/>
      <c r="D25" s="78"/>
      <c r="E25" s="78" t="s">
        <v>25</v>
      </c>
      <c r="F25" s="78" t="str">
        <f>IF(E25&lt;&gt;"", IFERROR(VLOOKUP(E25, Dashboard!$B42:$F47, 5, FALSE), ""), "")</f>
        <v/>
      </c>
      <c r="G25" s="79"/>
      <c r="H25" s="66"/>
      <c r="I25" s="66"/>
      <c r="J25" s="79"/>
      <c r="K25" s="79"/>
      <c r="L25" s="40"/>
      <c r="M25" s="40"/>
      <c r="N25" s="79"/>
      <c r="O25" s="79"/>
      <c r="P25" s="40"/>
      <c r="Q25" s="40" t="s">
        <v>25</v>
      </c>
      <c r="R25" s="79"/>
      <c r="S25" s="66"/>
      <c r="T25" s="79"/>
    </row>
    <row r="26" spans="2:20" ht="60" customHeight="1" x14ac:dyDescent="0.35">
      <c r="B26" s="38" t="s">
        <v>477</v>
      </c>
      <c r="C26" s="77"/>
      <c r="D26" s="78"/>
      <c r="E26" s="78" t="s">
        <v>25</v>
      </c>
      <c r="F26" s="78" t="str">
        <f>IF(E26&lt;&gt;"", IFERROR(VLOOKUP(E26, Dashboard!$B42:$F47, 5, FALSE), ""), "")</f>
        <v/>
      </c>
      <c r="G26" s="79"/>
      <c r="H26" s="66"/>
      <c r="I26" s="66"/>
      <c r="J26" s="79"/>
      <c r="K26" s="79"/>
      <c r="L26" s="40"/>
      <c r="M26" s="40"/>
      <c r="N26" s="79"/>
      <c r="O26" s="79"/>
      <c r="P26" s="40"/>
      <c r="Q26" s="40" t="s">
        <v>25</v>
      </c>
      <c r="R26" s="79"/>
      <c r="S26" s="66"/>
      <c r="T26" s="79"/>
    </row>
    <row r="27" spans="2:20" ht="60" customHeight="1" x14ac:dyDescent="0.35">
      <c r="B27" s="38" t="s">
        <v>478</v>
      </c>
      <c r="C27" s="77"/>
      <c r="D27" s="78"/>
      <c r="E27" s="78" t="s">
        <v>25</v>
      </c>
      <c r="F27" s="78" t="str">
        <f>IF(E27&lt;&gt;"", IFERROR(VLOOKUP(E27, Dashboard!$B42:$F47, 5, FALSE), ""), "")</f>
        <v/>
      </c>
      <c r="G27" s="79"/>
      <c r="H27" s="66"/>
      <c r="I27" s="66"/>
      <c r="J27" s="79"/>
      <c r="K27" s="79"/>
      <c r="L27" s="40"/>
      <c r="M27" s="40"/>
      <c r="N27" s="79"/>
      <c r="O27" s="79"/>
      <c r="P27" s="40"/>
      <c r="Q27" s="40" t="s">
        <v>25</v>
      </c>
      <c r="R27" s="79"/>
      <c r="S27" s="66"/>
      <c r="T27" s="79"/>
    </row>
    <row r="28" spans="2:20" ht="60" customHeight="1" x14ac:dyDescent="0.35">
      <c r="B28" s="38" t="s">
        <v>479</v>
      </c>
      <c r="C28" s="77"/>
      <c r="D28" s="78"/>
      <c r="E28" s="78" t="s">
        <v>25</v>
      </c>
      <c r="F28" s="78" t="str">
        <f>IF(E28&lt;&gt;"", IFERROR(VLOOKUP(E28, Dashboard!$B42:$F47, 5, FALSE), ""), "")</f>
        <v/>
      </c>
      <c r="G28" s="79"/>
      <c r="H28" s="66"/>
      <c r="I28" s="66"/>
      <c r="J28" s="79"/>
      <c r="K28" s="79"/>
      <c r="L28" s="40"/>
      <c r="M28" s="40"/>
      <c r="N28" s="79"/>
      <c r="O28" s="79"/>
      <c r="P28" s="40"/>
      <c r="Q28" s="40" t="s">
        <v>25</v>
      </c>
      <c r="R28" s="79"/>
      <c r="S28" s="66"/>
      <c r="T28" s="79"/>
    </row>
    <row r="29" spans="2:20" ht="60" customHeight="1" x14ac:dyDescent="0.35">
      <c r="B29" s="38" t="s">
        <v>480</v>
      </c>
      <c r="C29" s="77"/>
      <c r="D29" s="78"/>
      <c r="E29" s="78" t="s">
        <v>25</v>
      </c>
      <c r="F29" s="78" t="str">
        <f>IF(E29&lt;&gt;"", IFERROR(VLOOKUP(E29, Dashboard!$B42:$F47, 5, FALSE), ""), "")</f>
        <v/>
      </c>
      <c r="G29" s="79"/>
      <c r="H29" s="66"/>
      <c r="I29" s="66"/>
      <c r="J29" s="79"/>
      <c r="K29" s="79"/>
      <c r="L29" s="40"/>
      <c r="M29" s="40"/>
      <c r="N29" s="79"/>
      <c r="O29" s="79"/>
      <c r="P29" s="40"/>
      <c r="Q29" s="40" t="s">
        <v>25</v>
      </c>
      <c r="R29" s="79"/>
      <c r="S29" s="66"/>
      <c r="T29" s="79"/>
    </row>
    <row r="30" spans="2:20" ht="60" customHeight="1" x14ac:dyDescent="0.35">
      <c r="B30" s="38" t="s">
        <v>481</v>
      </c>
      <c r="C30" s="77"/>
      <c r="D30" s="78"/>
      <c r="E30" s="78" t="s">
        <v>25</v>
      </c>
      <c r="F30" s="78" t="str">
        <f>IF(E30&lt;&gt;"", IFERROR(VLOOKUP(E30, Dashboard!$B42:$F47, 5, FALSE), ""), "")</f>
        <v/>
      </c>
      <c r="G30" s="79"/>
      <c r="H30" s="66"/>
      <c r="I30" s="66"/>
      <c r="J30" s="79"/>
      <c r="K30" s="79"/>
      <c r="L30" s="40"/>
      <c r="M30" s="40"/>
      <c r="N30" s="79"/>
      <c r="O30" s="79"/>
      <c r="P30" s="40"/>
      <c r="Q30" s="40" t="s">
        <v>25</v>
      </c>
      <c r="R30" s="79"/>
      <c r="S30" s="66"/>
      <c r="T30" s="79"/>
    </row>
    <row r="31" spans="2:20" ht="60" customHeight="1" x14ac:dyDescent="0.35">
      <c r="B31" s="38" t="s">
        <v>482</v>
      </c>
      <c r="C31" s="77"/>
      <c r="D31" s="78"/>
      <c r="E31" s="78" t="s">
        <v>25</v>
      </c>
      <c r="F31" s="78" t="str">
        <f>IF(E31&lt;&gt;"", IFERROR(VLOOKUP(E31, Dashboard!$B42:$F47, 5, FALSE), ""), "")</f>
        <v/>
      </c>
      <c r="G31" s="79"/>
      <c r="H31" s="66"/>
      <c r="I31" s="66"/>
      <c r="J31" s="79"/>
      <c r="K31" s="79"/>
      <c r="L31" s="40"/>
      <c r="M31" s="40"/>
      <c r="N31" s="79"/>
      <c r="O31" s="79"/>
      <c r="P31" s="40"/>
      <c r="Q31" s="40" t="s">
        <v>25</v>
      </c>
      <c r="R31" s="79"/>
      <c r="S31" s="66"/>
      <c r="T31" s="79"/>
    </row>
    <row r="32" spans="2:20" ht="60" customHeight="1" x14ac:dyDescent="0.35">
      <c r="B32" s="38" t="s">
        <v>483</v>
      </c>
      <c r="C32" s="77"/>
      <c r="D32" s="78"/>
      <c r="E32" s="78" t="s">
        <v>25</v>
      </c>
      <c r="F32" s="78" t="str">
        <f>IF(E32&lt;&gt;"", IFERROR(VLOOKUP(E32, Dashboard!$B42:$F47, 5, FALSE), ""), "")</f>
        <v/>
      </c>
      <c r="G32" s="79"/>
      <c r="H32" s="66"/>
      <c r="I32" s="66"/>
      <c r="J32" s="79"/>
      <c r="K32" s="79"/>
      <c r="L32" s="40"/>
      <c r="M32" s="40"/>
      <c r="N32" s="79"/>
      <c r="O32" s="79"/>
      <c r="P32" s="40"/>
      <c r="Q32" s="40" t="s">
        <v>25</v>
      </c>
      <c r="R32" s="79"/>
      <c r="S32" s="66"/>
      <c r="T32" s="79"/>
    </row>
    <row r="33" spans="2:20" ht="60" customHeight="1" x14ac:dyDescent="0.35">
      <c r="B33" s="38" t="s">
        <v>484</v>
      </c>
      <c r="C33" s="77"/>
      <c r="D33" s="78"/>
      <c r="E33" s="78" t="s">
        <v>25</v>
      </c>
      <c r="F33" s="78" t="str">
        <f>IF(E33&lt;&gt;"", IFERROR(VLOOKUP(E33, Dashboard!$B42:$F47, 5, FALSE), ""), "")</f>
        <v/>
      </c>
      <c r="G33" s="79"/>
      <c r="H33" s="66"/>
      <c r="I33" s="66"/>
      <c r="J33" s="79"/>
      <c r="K33" s="79"/>
      <c r="L33" s="40"/>
      <c r="M33" s="40"/>
      <c r="N33" s="79"/>
      <c r="O33" s="79"/>
      <c r="P33" s="40"/>
      <c r="Q33" s="40" t="s">
        <v>25</v>
      </c>
      <c r="R33" s="79"/>
      <c r="S33" s="66"/>
      <c r="T33" s="79"/>
    </row>
    <row r="34" spans="2:20" ht="60" customHeight="1" x14ac:dyDescent="0.35">
      <c r="B34" s="38" t="s">
        <v>485</v>
      </c>
      <c r="C34" s="77"/>
      <c r="D34" s="78"/>
      <c r="E34" s="78" t="s">
        <v>25</v>
      </c>
      <c r="F34" s="78" t="str">
        <f>IF(E34&lt;&gt;"", IFERROR(VLOOKUP(E34, Dashboard!$B42:$F47, 5, FALSE), ""), "")</f>
        <v/>
      </c>
      <c r="G34" s="79"/>
      <c r="H34" s="66"/>
      <c r="I34" s="66"/>
      <c r="J34" s="79"/>
      <c r="K34" s="79"/>
      <c r="L34" s="40"/>
      <c r="M34" s="40"/>
      <c r="N34" s="79"/>
      <c r="O34" s="79"/>
      <c r="P34" s="40"/>
      <c r="Q34" s="40" t="s">
        <v>25</v>
      </c>
      <c r="R34" s="79"/>
      <c r="S34" s="66"/>
      <c r="T34" s="79"/>
    </row>
    <row r="35" spans="2:20" ht="60" customHeight="1" x14ac:dyDescent="0.35">
      <c r="B35" s="38" t="s">
        <v>486</v>
      </c>
      <c r="C35" s="77"/>
      <c r="D35" s="78"/>
      <c r="E35" s="78" t="s">
        <v>25</v>
      </c>
      <c r="F35" s="78" t="str">
        <f>IF(E35&lt;&gt;"", IFERROR(VLOOKUP(E35, Dashboard!$B42:$F47, 5, FALSE), ""), "")</f>
        <v/>
      </c>
      <c r="G35" s="79"/>
      <c r="H35" s="66"/>
      <c r="I35" s="66"/>
      <c r="J35" s="79"/>
      <c r="K35" s="79"/>
      <c r="L35" s="40"/>
      <c r="M35" s="40"/>
      <c r="N35" s="79"/>
      <c r="O35" s="79"/>
      <c r="P35" s="40"/>
      <c r="Q35" s="40" t="s">
        <v>25</v>
      </c>
      <c r="R35" s="79"/>
      <c r="S35" s="66"/>
      <c r="T35" s="79"/>
    </row>
    <row r="36" spans="2:20" ht="60" customHeight="1" x14ac:dyDescent="0.35">
      <c r="B36" s="38" t="s">
        <v>487</v>
      </c>
      <c r="C36" s="77"/>
      <c r="D36" s="78"/>
      <c r="E36" s="78" t="s">
        <v>25</v>
      </c>
      <c r="F36" s="78" t="str">
        <f>IF(E36&lt;&gt;"", IFERROR(VLOOKUP(E36, Dashboard!$B42:$F47, 5, FALSE), ""), "")</f>
        <v/>
      </c>
      <c r="G36" s="79"/>
      <c r="H36" s="66"/>
      <c r="I36" s="66"/>
      <c r="J36" s="79"/>
      <c r="K36" s="79"/>
      <c r="L36" s="40"/>
      <c r="M36" s="40"/>
      <c r="N36" s="79"/>
      <c r="O36" s="79"/>
      <c r="P36" s="40"/>
      <c r="Q36" s="40" t="s">
        <v>25</v>
      </c>
      <c r="R36" s="79"/>
      <c r="S36" s="66"/>
      <c r="T36" s="79"/>
    </row>
    <row r="37" spans="2:20" ht="60" customHeight="1" x14ac:dyDescent="0.35">
      <c r="B37" s="38" t="s">
        <v>488</v>
      </c>
      <c r="C37" s="77"/>
      <c r="D37" s="78"/>
      <c r="E37" s="78" t="s">
        <v>25</v>
      </c>
      <c r="F37" s="78" t="str">
        <f>IF(E37&lt;&gt;"", IFERROR(VLOOKUP(E37, Dashboard!$B42:$F47, 5, FALSE), ""), "")</f>
        <v/>
      </c>
      <c r="G37" s="79"/>
      <c r="H37" s="66"/>
      <c r="I37" s="66"/>
      <c r="J37" s="79"/>
      <c r="K37" s="79"/>
      <c r="L37" s="40"/>
      <c r="M37" s="40"/>
      <c r="N37" s="79"/>
      <c r="O37" s="79"/>
      <c r="P37" s="40"/>
      <c r="Q37" s="40" t="s">
        <v>25</v>
      </c>
      <c r="R37" s="79"/>
      <c r="S37" s="66"/>
      <c r="T37" s="79"/>
    </row>
    <row r="38" spans="2:20" ht="60" customHeight="1" x14ac:dyDescent="0.35">
      <c r="B38" s="38" t="s">
        <v>489</v>
      </c>
      <c r="C38" s="77"/>
      <c r="D38" s="78"/>
      <c r="E38" s="78" t="s">
        <v>25</v>
      </c>
      <c r="F38" s="78" t="str">
        <f>IF(E38&lt;&gt;"", IFERROR(VLOOKUP(E38, Dashboard!$B42:$F47, 5, FALSE), ""), "")</f>
        <v/>
      </c>
      <c r="G38" s="79"/>
      <c r="H38" s="66"/>
      <c r="I38" s="66"/>
      <c r="J38" s="79"/>
      <c r="K38" s="79"/>
      <c r="L38" s="40"/>
      <c r="M38" s="40"/>
      <c r="N38" s="79"/>
      <c r="O38" s="79"/>
      <c r="P38" s="40"/>
      <c r="Q38" s="40" t="s">
        <v>25</v>
      </c>
      <c r="R38" s="79"/>
      <c r="S38" s="66"/>
      <c r="T38" s="79"/>
    </row>
    <row r="39" spans="2:20" ht="60" customHeight="1" x14ac:dyDescent="0.35">
      <c r="B39" s="38" t="s">
        <v>490</v>
      </c>
      <c r="C39" s="77"/>
      <c r="D39" s="78"/>
      <c r="E39" s="78" t="s">
        <v>25</v>
      </c>
      <c r="F39" s="78" t="str">
        <f>IF(E39&lt;&gt;"", IFERROR(VLOOKUP(E39, Dashboard!$B42:$F47, 5, FALSE), ""), "")</f>
        <v/>
      </c>
      <c r="G39" s="79"/>
      <c r="H39" s="66"/>
      <c r="I39" s="66"/>
      <c r="J39" s="79"/>
      <c r="K39" s="79"/>
      <c r="L39" s="40"/>
      <c r="M39" s="40"/>
      <c r="N39" s="79"/>
      <c r="O39" s="79"/>
      <c r="P39" s="40"/>
      <c r="Q39" s="40" t="s">
        <v>25</v>
      </c>
      <c r="R39" s="79"/>
      <c r="S39" s="66"/>
      <c r="T39" s="79"/>
    </row>
    <row r="40" spans="2:20" ht="60" customHeight="1" x14ac:dyDescent="0.35">
      <c r="B40" s="38" t="s">
        <v>491</v>
      </c>
      <c r="C40" s="77"/>
      <c r="D40" s="78"/>
      <c r="E40" s="78" t="s">
        <v>25</v>
      </c>
      <c r="F40" s="78" t="str">
        <f>IF(E40&lt;&gt;"", IFERROR(VLOOKUP(E40, Dashboard!$B42:$F47, 5, FALSE), ""), "")</f>
        <v/>
      </c>
      <c r="G40" s="79"/>
      <c r="H40" s="66"/>
      <c r="I40" s="66"/>
      <c r="J40" s="79"/>
      <c r="K40" s="79"/>
      <c r="L40" s="40"/>
      <c r="M40" s="40"/>
      <c r="N40" s="79"/>
      <c r="O40" s="79"/>
      <c r="P40" s="40"/>
      <c r="Q40" s="40" t="s">
        <v>25</v>
      </c>
      <c r="R40" s="79"/>
      <c r="S40" s="66"/>
      <c r="T40" s="79"/>
    </row>
    <row r="41" spans="2:20" ht="60" customHeight="1" x14ac:dyDescent="0.35">
      <c r="B41" s="38" t="s">
        <v>492</v>
      </c>
      <c r="C41" s="77"/>
      <c r="D41" s="78"/>
      <c r="E41" s="78" t="s">
        <v>25</v>
      </c>
      <c r="F41" s="78" t="str">
        <f>IF(E41&lt;&gt;"", IFERROR(VLOOKUP(E41, Dashboard!$B42:$F47, 5, FALSE), ""), "")</f>
        <v/>
      </c>
      <c r="G41" s="79"/>
      <c r="H41" s="66"/>
      <c r="I41" s="66"/>
      <c r="J41" s="79"/>
      <c r="K41" s="79"/>
      <c r="L41" s="40"/>
      <c r="M41" s="40"/>
      <c r="N41" s="79"/>
      <c r="O41" s="79"/>
      <c r="P41" s="40"/>
      <c r="Q41" s="40" t="s">
        <v>25</v>
      </c>
      <c r="R41" s="79"/>
      <c r="S41" s="66"/>
      <c r="T41" s="79"/>
    </row>
    <row r="42" spans="2:20" ht="60" customHeight="1" x14ac:dyDescent="0.35">
      <c r="B42" s="38" t="s">
        <v>493</v>
      </c>
      <c r="C42" s="77"/>
      <c r="D42" s="78"/>
      <c r="E42" s="78" t="s">
        <v>25</v>
      </c>
      <c r="F42" s="78" t="str">
        <f>IF(E42&lt;&gt;"", IFERROR(VLOOKUP(E42, Dashboard!$B42:$F47, 5, FALSE), ""), "")</f>
        <v/>
      </c>
      <c r="G42" s="79"/>
      <c r="H42" s="66"/>
      <c r="I42" s="66"/>
      <c r="J42" s="79"/>
      <c r="K42" s="79"/>
      <c r="L42" s="40"/>
      <c r="M42" s="40"/>
      <c r="N42" s="79"/>
      <c r="O42" s="79"/>
      <c r="P42" s="40"/>
      <c r="Q42" s="40" t="s">
        <v>25</v>
      </c>
      <c r="R42" s="79"/>
      <c r="S42" s="66"/>
      <c r="T42" s="79"/>
    </row>
    <row r="43" spans="2:20" ht="60" customHeight="1" x14ac:dyDescent="0.35">
      <c r="B43" s="38" t="s">
        <v>494</v>
      </c>
      <c r="C43" s="77"/>
      <c r="D43" s="78"/>
      <c r="E43" s="78" t="s">
        <v>25</v>
      </c>
      <c r="F43" s="78" t="str">
        <f>IF(E43&lt;&gt;"", IFERROR(VLOOKUP(E43, Dashboard!$B42:$F47, 5, FALSE), ""), "")</f>
        <v/>
      </c>
      <c r="G43" s="79"/>
      <c r="H43" s="66"/>
      <c r="I43" s="66"/>
      <c r="J43" s="79"/>
      <c r="K43" s="79"/>
      <c r="L43" s="40"/>
      <c r="M43" s="40"/>
      <c r="N43" s="79"/>
      <c r="O43" s="79"/>
      <c r="P43" s="40"/>
      <c r="Q43" s="40" t="s">
        <v>25</v>
      </c>
      <c r="R43" s="79"/>
      <c r="S43" s="66"/>
      <c r="T43" s="79"/>
    </row>
    <row r="44" spans="2:20" ht="60" customHeight="1" x14ac:dyDescent="0.35">
      <c r="B44" s="38" t="s">
        <v>495</v>
      </c>
      <c r="C44" s="77"/>
      <c r="D44" s="78"/>
      <c r="E44" s="78" t="s">
        <v>25</v>
      </c>
      <c r="F44" s="78" t="str">
        <f>IF(E44&lt;&gt;"", IFERROR(VLOOKUP(E44, Dashboard!$B42:$F47, 5, FALSE), ""), "")</f>
        <v/>
      </c>
      <c r="G44" s="79"/>
      <c r="H44" s="66"/>
      <c r="I44" s="66"/>
      <c r="J44" s="79"/>
      <c r="K44" s="79"/>
      <c r="L44" s="40"/>
      <c r="M44" s="40"/>
      <c r="N44" s="79"/>
      <c r="O44" s="79"/>
      <c r="P44" s="40"/>
      <c r="Q44" s="40" t="s">
        <v>25</v>
      </c>
      <c r="R44" s="79"/>
      <c r="S44" s="66"/>
      <c r="T44" s="79"/>
    </row>
    <row r="45" spans="2:20" ht="60" customHeight="1" x14ac:dyDescent="0.35">
      <c r="B45" s="38" t="s">
        <v>496</v>
      </c>
      <c r="C45" s="77"/>
      <c r="D45" s="78"/>
      <c r="E45" s="78" t="s">
        <v>25</v>
      </c>
      <c r="F45" s="78" t="str">
        <f>IF(E45&lt;&gt;"", IFERROR(VLOOKUP(E45, Dashboard!$B42:$F47, 5, FALSE), ""), "")</f>
        <v/>
      </c>
      <c r="G45" s="79"/>
      <c r="H45" s="66"/>
      <c r="I45" s="66"/>
      <c r="J45" s="79"/>
      <c r="K45" s="79"/>
      <c r="L45" s="40"/>
      <c r="M45" s="40"/>
      <c r="N45" s="79"/>
      <c r="O45" s="79"/>
      <c r="P45" s="40"/>
      <c r="Q45" s="40" t="s">
        <v>25</v>
      </c>
      <c r="R45" s="79"/>
      <c r="S45" s="66"/>
      <c r="T45" s="79"/>
    </row>
    <row r="46" spans="2:20" ht="60" customHeight="1" x14ac:dyDescent="0.35">
      <c r="B46" s="38" t="s">
        <v>497</v>
      </c>
      <c r="C46" s="77"/>
      <c r="D46" s="78"/>
      <c r="E46" s="78" t="s">
        <v>25</v>
      </c>
      <c r="F46" s="78" t="str">
        <f>IF(E46&lt;&gt;"", IFERROR(VLOOKUP(E46, Dashboard!$B42:$F47, 5, FALSE), ""), "")</f>
        <v/>
      </c>
      <c r="G46" s="79"/>
      <c r="H46" s="66"/>
      <c r="I46" s="66"/>
      <c r="J46" s="79"/>
      <c r="K46" s="79"/>
      <c r="L46" s="40"/>
      <c r="M46" s="40"/>
      <c r="N46" s="79"/>
      <c r="O46" s="79"/>
      <c r="P46" s="40"/>
      <c r="Q46" s="40" t="s">
        <v>25</v>
      </c>
      <c r="R46" s="79"/>
      <c r="S46" s="66"/>
      <c r="T46" s="79"/>
    </row>
    <row r="47" spans="2:20" ht="60" customHeight="1" x14ac:dyDescent="0.35">
      <c r="B47" s="38" t="s">
        <v>498</v>
      </c>
      <c r="C47" s="77"/>
      <c r="D47" s="78"/>
      <c r="E47" s="78" t="s">
        <v>25</v>
      </c>
      <c r="F47" s="78" t="str">
        <f>IF(E47&lt;&gt;"", IFERROR(VLOOKUP(E47, Dashboard!$B42:$F47, 5, FALSE), ""), "")</f>
        <v/>
      </c>
      <c r="G47" s="79"/>
      <c r="H47" s="66"/>
      <c r="I47" s="66"/>
      <c r="J47" s="79"/>
      <c r="K47" s="79"/>
      <c r="L47" s="40"/>
      <c r="M47" s="40"/>
      <c r="N47" s="79"/>
      <c r="O47" s="79"/>
      <c r="P47" s="40"/>
      <c r="Q47" s="40" t="s">
        <v>25</v>
      </c>
      <c r="R47" s="79"/>
      <c r="S47" s="66"/>
      <c r="T47" s="79"/>
    </row>
    <row r="48" spans="2:20" ht="60" customHeight="1" x14ac:dyDescent="0.35">
      <c r="B48" s="38" t="s">
        <v>499</v>
      </c>
      <c r="C48" s="77"/>
      <c r="D48" s="78"/>
      <c r="E48" s="78" t="s">
        <v>25</v>
      </c>
      <c r="F48" s="78" t="str">
        <f>IF(E48&lt;&gt;"", IFERROR(VLOOKUP(E48, Dashboard!$B42:$F47, 5, FALSE), ""), "")</f>
        <v/>
      </c>
      <c r="G48" s="79"/>
      <c r="H48" s="66"/>
      <c r="I48" s="66"/>
      <c r="J48" s="79"/>
      <c r="K48" s="79"/>
      <c r="L48" s="40"/>
      <c r="M48" s="40"/>
      <c r="N48" s="79"/>
      <c r="O48" s="79"/>
      <c r="P48" s="40"/>
      <c r="Q48" s="40" t="s">
        <v>25</v>
      </c>
      <c r="R48" s="79"/>
      <c r="S48" s="66"/>
      <c r="T48" s="79"/>
    </row>
    <row r="49" spans="2:20" ht="60" customHeight="1" x14ac:dyDescent="0.35">
      <c r="B49" s="38" t="s">
        <v>500</v>
      </c>
      <c r="C49" s="77"/>
      <c r="D49" s="78"/>
      <c r="E49" s="78" t="s">
        <v>25</v>
      </c>
      <c r="F49" s="78" t="str">
        <f>IF(E49&lt;&gt;"", IFERROR(VLOOKUP(E49, Dashboard!$B42:$F47, 5, FALSE), ""), "")</f>
        <v/>
      </c>
      <c r="G49" s="79"/>
      <c r="H49" s="66"/>
      <c r="I49" s="66"/>
      <c r="J49" s="79"/>
      <c r="K49" s="79"/>
      <c r="L49" s="40"/>
      <c r="M49" s="40"/>
      <c r="N49" s="79"/>
      <c r="O49" s="79"/>
      <c r="P49" s="40"/>
      <c r="Q49" s="40" t="s">
        <v>25</v>
      </c>
      <c r="R49" s="79"/>
      <c r="S49" s="66"/>
      <c r="T49" s="79"/>
    </row>
    <row r="50" spans="2:20" ht="60" customHeight="1" x14ac:dyDescent="0.35">
      <c r="B50" s="38" t="s">
        <v>501</v>
      </c>
      <c r="C50" s="77"/>
      <c r="D50" s="78"/>
      <c r="E50" s="78" t="s">
        <v>25</v>
      </c>
      <c r="F50" s="78" t="str">
        <f>IF(E50&lt;&gt;"", IFERROR(VLOOKUP(E50, Dashboard!$B42:$F47, 5, FALSE), ""), "")</f>
        <v/>
      </c>
      <c r="G50" s="79"/>
      <c r="H50" s="66"/>
      <c r="I50" s="66"/>
      <c r="J50" s="79"/>
      <c r="K50" s="79"/>
      <c r="L50" s="40"/>
      <c r="M50" s="40"/>
      <c r="N50" s="79"/>
      <c r="O50" s="79"/>
      <c r="P50" s="40"/>
      <c r="Q50" s="40" t="s">
        <v>25</v>
      </c>
      <c r="R50" s="79"/>
      <c r="S50" s="66"/>
      <c r="T50" s="79"/>
    </row>
    <row r="51" spans="2:20" ht="60" customHeight="1" x14ac:dyDescent="0.35">
      <c r="B51" s="38" t="s">
        <v>502</v>
      </c>
      <c r="C51" s="77"/>
      <c r="D51" s="78"/>
      <c r="E51" s="78" t="s">
        <v>25</v>
      </c>
      <c r="F51" s="78" t="str">
        <f>IF(E51&lt;&gt;"", IFERROR(VLOOKUP(E51, Dashboard!$B42:$F47, 5, FALSE), ""), "")</f>
        <v/>
      </c>
      <c r="G51" s="79"/>
      <c r="H51" s="66"/>
      <c r="I51" s="66"/>
      <c r="J51" s="79"/>
      <c r="K51" s="79"/>
      <c r="L51" s="40"/>
      <c r="M51" s="40"/>
      <c r="N51" s="79"/>
      <c r="O51" s="79"/>
      <c r="P51" s="40"/>
      <c r="Q51" s="40" t="s">
        <v>25</v>
      </c>
      <c r="R51" s="79"/>
      <c r="S51" s="66"/>
      <c r="T51" s="79"/>
    </row>
    <row r="52" spans="2:20" ht="60" customHeight="1" x14ac:dyDescent="0.35">
      <c r="B52" s="38" t="s">
        <v>503</v>
      </c>
      <c r="C52" s="77"/>
      <c r="D52" s="78"/>
      <c r="E52" s="78" t="s">
        <v>25</v>
      </c>
      <c r="F52" s="78" t="str">
        <f>IF(E52&lt;&gt;"", IFERROR(VLOOKUP(E52, Dashboard!$B42:$F47, 5, FALSE), ""), "")</f>
        <v/>
      </c>
      <c r="G52" s="79"/>
      <c r="H52" s="66"/>
      <c r="I52" s="66"/>
      <c r="J52" s="79"/>
      <c r="K52" s="79"/>
      <c r="L52" s="40"/>
      <c r="M52" s="40"/>
      <c r="N52" s="79"/>
      <c r="O52" s="79"/>
      <c r="P52" s="40"/>
      <c r="Q52" s="40" t="s">
        <v>25</v>
      </c>
      <c r="R52" s="79"/>
      <c r="S52" s="66"/>
      <c r="T52" s="79"/>
    </row>
    <row r="53" spans="2:20" ht="60" customHeight="1" x14ac:dyDescent="0.35">
      <c r="B53" s="38" t="s">
        <v>504</v>
      </c>
      <c r="C53" s="77"/>
      <c r="D53" s="78"/>
      <c r="E53" s="78" t="s">
        <v>25</v>
      </c>
      <c r="F53" s="78" t="str">
        <f>IF(E53&lt;&gt;"", IFERROR(VLOOKUP(E53, Dashboard!$B42:$F47, 5, FALSE), ""), "")</f>
        <v/>
      </c>
      <c r="G53" s="79"/>
      <c r="H53" s="66"/>
      <c r="I53" s="66"/>
      <c r="J53" s="79"/>
      <c r="K53" s="79"/>
      <c r="L53" s="40"/>
      <c r="M53" s="40"/>
      <c r="N53" s="79"/>
      <c r="O53" s="79"/>
      <c r="P53" s="40"/>
      <c r="Q53" s="40" t="s">
        <v>25</v>
      </c>
      <c r="R53" s="79"/>
      <c r="S53" s="66"/>
      <c r="T53" s="79"/>
    </row>
    <row r="54" spans="2:20" ht="60" customHeight="1" x14ac:dyDescent="0.35">
      <c r="B54" s="38" t="s">
        <v>505</v>
      </c>
      <c r="C54" s="77"/>
      <c r="D54" s="78"/>
      <c r="E54" s="78" t="s">
        <v>25</v>
      </c>
      <c r="F54" s="78" t="str">
        <f>IF(E54&lt;&gt;"", IFERROR(VLOOKUP(E54, Dashboard!$B42:$F47,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283</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506</v>
      </c>
      <c r="B1" s="104" t="s">
        <v>1</v>
      </c>
      <c r="C1" s="104" t="s">
        <v>507</v>
      </c>
      <c r="D1" s="104" t="s">
        <v>11</v>
      </c>
      <c r="E1" s="104" t="s">
        <v>508</v>
      </c>
      <c r="F1" s="104" t="s">
        <v>509</v>
      </c>
      <c r="G1" s="104" t="s">
        <v>510</v>
      </c>
      <c r="H1" s="104" t="s">
        <v>511</v>
      </c>
      <c r="I1" s="104" t="s">
        <v>512</v>
      </c>
      <c r="J1" s="104" t="s">
        <v>513</v>
      </c>
      <c r="K1" s="104" t="s">
        <v>514</v>
      </c>
      <c r="L1" s="104" t="s">
        <v>515</v>
      </c>
      <c r="M1" s="104" t="s">
        <v>516</v>
      </c>
      <c r="N1" s="104" t="s">
        <v>517</v>
      </c>
      <c r="O1" s="104" t="s">
        <v>518</v>
      </c>
      <c r="P1" s="104" t="s">
        <v>519</v>
      </c>
      <c r="Q1" s="104" t="s">
        <v>520</v>
      </c>
      <c r="R1" s="104" t="s">
        <v>521</v>
      </c>
      <c r="S1" s="104" t="s">
        <v>522</v>
      </c>
      <c r="T1" s="104" t="s">
        <v>523</v>
      </c>
      <c r="U1" s="104" t="s">
        <v>524</v>
      </c>
      <c r="V1" s="104" t="s">
        <v>525</v>
      </c>
      <c r="W1" s="104" t="s">
        <v>526</v>
      </c>
      <c r="X1" s="104" t="s">
        <v>527</v>
      </c>
      <c r="Y1" s="104" t="s">
        <v>528</v>
      </c>
      <c r="Z1" s="104" t="s">
        <v>529</v>
      </c>
      <c r="AA1" s="104" t="s">
        <v>530</v>
      </c>
      <c r="AB1" s="104" t="s">
        <v>531</v>
      </c>
      <c r="AC1" s="104" t="s">
        <v>532</v>
      </c>
      <c r="AD1" s="104" t="s">
        <v>533</v>
      </c>
      <c r="AE1" s="104" t="s">
        <v>534</v>
      </c>
      <c r="AF1" s="104" t="s">
        <v>535</v>
      </c>
      <c r="AG1" s="104" t="s">
        <v>536</v>
      </c>
      <c r="AH1" s="104" t="s">
        <v>537</v>
      </c>
      <c r="AI1" s="104" t="s">
        <v>538</v>
      </c>
      <c r="AJ1" s="104" t="s">
        <v>539</v>
      </c>
      <c r="AK1" s="104" t="s">
        <v>540</v>
      </c>
      <c r="AL1" s="104" t="s">
        <v>541</v>
      </c>
      <c r="AM1" s="104" t="s">
        <v>542</v>
      </c>
      <c r="AN1" s="104" t="s">
        <v>543</v>
      </c>
      <c r="AO1" s="104" t="s">
        <v>544</v>
      </c>
      <c r="AP1" s="104" t="s">
        <v>545</v>
      </c>
      <c r="AQ1" s="104" t="s">
        <v>546</v>
      </c>
      <c r="AR1" s="104" t="s">
        <v>547</v>
      </c>
      <c r="AS1" s="104" t="s">
        <v>548</v>
      </c>
      <c r="AT1" s="104" t="s">
        <v>549</v>
      </c>
      <c r="AU1" s="104" t="s">
        <v>550</v>
      </c>
      <c r="AV1" s="104" t="s">
        <v>551</v>
      </c>
      <c r="AW1" s="105" t="s">
        <v>552</v>
      </c>
    </row>
    <row r="2" spans="1:49" ht="60" customHeight="1" outlineLevel="1" x14ac:dyDescent="0.35">
      <c r="A2" s="97" t="s">
        <v>553</v>
      </c>
      <c r="B2" s="80">
        <v>1</v>
      </c>
      <c r="C2" s="82" t="s">
        <v>25</v>
      </c>
      <c r="D2" s="84" t="s">
        <v>554</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553</v>
      </c>
      <c r="B3" s="81" t="s">
        <v>18</v>
      </c>
      <c r="C3" s="83" t="s">
        <v>555</v>
      </c>
      <c r="D3" s="85" t="s">
        <v>556</v>
      </c>
      <c r="E3" s="85" t="s">
        <v>557</v>
      </c>
      <c r="F3" s="86" t="s">
        <v>558</v>
      </c>
      <c r="G3" s="86" t="s">
        <v>559</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553</v>
      </c>
      <c r="B4" s="81" t="s">
        <v>27</v>
      </c>
      <c r="C4" s="83" t="s">
        <v>560</v>
      </c>
      <c r="D4" s="85" t="s">
        <v>561</v>
      </c>
      <c r="E4" s="85" t="s">
        <v>562</v>
      </c>
      <c r="F4" s="86" t="s">
        <v>558</v>
      </c>
      <c r="G4" s="86" t="s">
        <v>563</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553</v>
      </c>
      <c r="B5" s="81" t="s">
        <v>31</v>
      </c>
      <c r="C5" s="83" t="s">
        <v>564</v>
      </c>
      <c r="D5" s="85" t="s">
        <v>565</v>
      </c>
      <c r="E5" s="85" t="s">
        <v>566</v>
      </c>
      <c r="F5" s="86" t="s">
        <v>558</v>
      </c>
      <c r="G5" s="86" t="s">
        <v>567</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553</v>
      </c>
      <c r="B6" s="81" t="s">
        <v>36</v>
      </c>
      <c r="C6" s="83" t="s">
        <v>568</v>
      </c>
      <c r="D6" s="85" t="s">
        <v>569</v>
      </c>
      <c r="E6" s="85" t="s">
        <v>570</v>
      </c>
      <c r="F6" s="86" t="s">
        <v>558</v>
      </c>
      <c r="G6" s="86" t="s">
        <v>559</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553</v>
      </c>
      <c r="B7" s="81" t="s">
        <v>41</v>
      </c>
      <c r="C7" s="83" t="s">
        <v>571</v>
      </c>
      <c r="D7" s="85" t="s">
        <v>572</v>
      </c>
      <c r="E7" s="85" t="s">
        <v>573</v>
      </c>
      <c r="F7" s="86" t="s">
        <v>558</v>
      </c>
      <c r="G7" s="86" t="s">
        <v>567</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574</v>
      </c>
      <c r="B8" s="80">
        <v>2</v>
      </c>
      <c r="C8" s="82" t="s">
        <v>25</v>
      </c>
      <c r="D8" s="84" t="s">
        <v>575</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574</v>
      </c>
      <c r="B9" s="81" t="s">
        <v>51</v>
      </c>
      <c r="C9" s="83" t="s">
        <v>576</v>
      </c>
      <c r="D9" s="85" t="s">
        <v>577</v>
      </c>
      <c r="E9" s="85" t="s">
        <v>578</v>
      </c>
      <c r="F9" s="86" t="s">
        <v>579</v>
      </c>
      <c r="G9" s="86" t="s">
        <v>559</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574</v>
      </c>
      <c r="B10" s="81" t="s">
        <v>55</v>
      </c>
      <c r="C10" s="83" t="s">
        <v>580</v>
      </c>
      <c r="D10" s="85" t="s">
        <v>581</v>
      </c>
      <c r="E10" s="85" t="s">
        <v>582</v>
      </c>
      <c r="F10" s="86" t="s">
        <v>579</v>
      </c>
      <c r="G10" s="86" t="s">
        <v>559</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574</v>
      </c>
      <c r="B11" s="81" t="s">
        <v>59</v>
      </c>
      <c r="C11" s="83" t="s">
        <v>583</v>
      </c>
      <c r="D11" s="85" t="s">
        <v>584</v>
      </c>
      <c r="E11" s="85" t="s">
        <v>585</v>
      </c>
      <c r="F11" s="86" t="s">
        <v>579</v>
      </c>
      <c r="G11" s="86" t="s">
        <v>563</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574</v>
      </c>
      <c r="B12" s="81" t="s">
        <v>64</v>
      </c>
      <c r="C12" s="83" t="s">
        <v>586</v>
      </c>
      <c r="D12" s="85" t="s">
        <v>587</v>
      </c>
      <c r="E12" s="85" t="s">
        <v>588</v>
      </c>
      <c r="F12" s="86" t="s">
        <v>579</v>
      </c>
      <c r="G12" s="86" t="s">
        <v>567</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574</v>
      </c>
      <c r="B13" s="81" t="s">
        <v>70</v>
      </c>
      <c r="C13" s="83" t="s">
        <v>589</v>
      </c>
      <c r="D13" s="85" t="s">
        <v>590</v>
      </c>
      <c r="E13" s="85" t="s">
        <v>591</v>
      </c>
      <c r="F13" s="86" t="s">
        <v>579</v>
      </c>
      <c r="G13" s="86" t="s">
        <v>592</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574</v>
      </c>
      <c r="B14" s="81" t="s">
        <v>76</v>
      </c>
      <c r="C14" s="83" t="s">
        <v>593</v>
      </c>
      <c r="D14" s="85" t="s">
        <v>594</v>
      </c>
      <c r="E14" s="85" t="s">
        <v>595</v>
      </c>
      <c r="F14" s="86" t="s">
        <v>579</v>
      </c>
      <c r="G14" s="86" t="s">
        <v>592</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574</v>
      </c>
      <c r="B15" s="81" t="s">
        <v>82</v>
      </c>
      <c r="C15" s="83" t="s">
        <v>596</v>
      </c>
      <c r="D15" s="85" t="s">
        <v>597</v>
      </c>
      <c r="E15" s="85" t="s">
        <v>598</v>
      </c>
      <c r="F15" s="86" t="s">
        <v>579</v>
      </c>
      <c r="G15" s="86" t="s">
        <v>592</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599</v>
      </c>
      <c r="B16" s="80">
        <v>3</v>
      </c>
      <c r="C16" s="82" t="s">
        <v>25</v>
      </c>
      <c r="D16" s="84" t="s">
        <v>600</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599</v>
      </c>
      <c r="B17" s="81" t="s">
        <v>119</v>
      </c>
      <c r="C17" s="83" t="s">
        <v>601</v>
      </c>
      <c r="D17" s="85" t="s">
        <v>602</v>
      </c>
      <c r="E17" s="85" t="s">
        <v>603</v>
      </c>
      <c r="F17" s="86" t="s">
        <v>604</v>
      </c>
      <c r="G17" s="86" t="s">
        <v>605</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599</v>
      </c>
      <c r="B18" s="81" t="s">
        <v>125</v>
      </c>
      <c r="C18" s="83" t="s">
        <v>606</v>
      </c>
      <c r="D18" s="85" t="s">
        <v>607</v>
      </c>
      <c r="E18" s="85" t="s">
        <v>608</v>
      </c>
      <c r="F18" s="86" t="s">
        <v>604</v>
      </c>
      <c r="G18" s="86" t="s">
        <v>559</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599</v>
      </c>
      <c r="B19" s="81" t="s">
        <v>131</v>
      </c>
      <c r="C19" s="83" t="s">
        <v>609</v>
      </c>
      <c r="D19" s="85" t="s">
        <v>610</v>
      </c>
      <c r="E19" s="85" t="s">
        <v>611</v>
      </c>
      <c r="F19" s="86" t="s">
        <v>604</v>
      </c>
      <c r="G19" s="86" t="s">
        <v>592</v>
      </c>
      <c r="H19" s="86">
        <v>1</v>
      </c>
      <c r="I19" s="88">
        <f>IF(COUNTIF(J19:AW19,"&lt;&gt;")=0,"",SUMPRODUCT(((Recommendations[ImplStatus]="Implemented")+(Recommendations[ImplStatus]="Compensated"))*ISNUMBER(MATCH(Recommendations[Id],J19:AW19,0)))/COUNTIF(J19:AW19,"&lt;&gt;"))</f>
        <v>0</v>
      </c>
      <c r="J19" s="90" t="s">
        <v>137</v>
      </c>
      <c r="K19" s="90" t="s">
        <v>146</v>
      </c>
      <c r="L19" s="90" t="s">
        <v>151</v>
      </c>
      <c r="M19" s="90" t="s">
        <v>156</v>
      </c>
      <c r="N19" s="90" t="s">
        <v>167</v>
      </c>
      <c r="O19" s="90" t="s">
        <v>172</v>
      </c>
      <c r="P19" s="90" t="s">
        <v>176</v>
      </c>
      <c r="Q19" s="90" t="s">
        <v>182</v>
      </c>
      <c r="R19" s="90" t="s">
        <v>186</v>
      </c>
      <c r="S19" s="90" t="s">
        <v>191</v>
      </c>
      <c r="T19" s="90" t="s">
        <v>199</v>
      </c>
      <c r="U19" s="90" t="s">
        <v>220</v>
      </c>
      <c r="V19" s="90" t="s">
        <v>224</v>
      </c>
      <c r="W19" s="90" t="s">
        <v>228</v>
      </c>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599</v>
      </c>
      <c r="B20" s="81" t="s">
        <v>137</v>
      </c>
      <c r="C20" s="83" t="s">
        <v>612</v>
      </c>
      <c r="D20" s="85" t="s">
        <v>613</v>
      </c>
      <c r="E20" s="85" t="s">
        <v>614</v>
      </c>
      <c r="F20" s="86" t="s">
        <v>604</v>
      </c>
      <c r="G20" s="86" t="s">
        <v>592</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599</v>
      </c>
      <c r="B21" s="81" t="s">
        <v>142</v>
      </c>
      <c r="C21" s="83" t="s">
        <v>615</v>
      </c>
      <c r="D21" s="85" t="s">
        <v>616</v>
      </c>
      <c r="E21" s="85" t="s">
        <v>617</v>
      </c>
      <c r="F21" s="86" t="s">
        <v>604</v>
      </c>
      <c r="G21" s="86" t="s">
        <v>592</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599</v>
      </c>
      <c r="B22" s="81" t="s">
        <v>146</v>
      </c>
      <c r="C22" s="83" t="s">
        <v>618</v>
      </c>
      <c r="D22" s="85" t="s">
        <v>619</v>
      </c>
      <c r="E22" s="85" t="s">
        <v>620</v>
      </c>
      <c r="F22" s="86" t="s">
        <v>604</v>
      </c>
      <c r="G22" s="86" t="s">
        <v>592</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599</v>
      </c>
      <c r="B23" s="81" t="s">
        <v>151</v>
      </c>
      <c r="C23" s="83" t="s">
        <v>621</v>
      </c>
      <c r="D23" s="85" t="s">
        <v>622</v>
      </c>
      <c r="E23" s="85" t="s">
        <v>623</v>
      </c>
      <c r="F23" s="86" t="s">
        <v>604</v>
      </c>
      <c r="G23" s="86" t="s">
        <v>559</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599</v>
      </c>
      <c r="B24" s="81" t="s">
        <v>156</v>
      </c>
      <c r="C24" s="83" t="s">
        <v>624</v>
      </c>
      <c r="D24" s="85" t="s">
        <v>625</v>
      </c>
      <c r="E24" s="85" t="s">
        <v>626</v>
      </c>
      <c r="F24" s="86" t="s">
        <v>604</v>
      </c>
      <c r="G24" s="86" t="s">
        <v>559</v>
      </c>
      <c r="H24" s="86">
        <v>2</v>
      </c>
      <c r="I24" s="88">
        <f>IF(COUNTIF(J24:AW24,"&lt;&gt;")=0,"",SUMPRODUCT(((Recommendations[ImplStatus]="Implemented")+(Recommendations[ImplStatus]="Compensated"))*ISNUMBER(MATCH(Recommendations[Id],J24:AW24,0)))/COUNTIF(J24:AW24,"&lt;&gt;"))</f>
        <v>0</v>
      </c>
      <c r="J24" s="90" t="s">
        <v>215</v>
      </c>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599</v>
      </c>
      <c r="B25" s="81" t="s">
        <v>161</v>
      </c>
      <c r="C25" s="83" t="s">
        <v>627</v>
      </c>
      <c r="D25" s="85" t="s">
        <v>628</v>
      </c>
      <c r="E25" s="85" t="s">
        <v>629</v>
      </c>
      <c r="F25" s="86" t="s">
        <v>604</v>
      </c>
      <c r="G25" s="86" t="s">
        <v>592</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599</v>
      </c>
      <c r="B26" s="81" t="s">
        <v>167</v>
      </c>
      <c r="C26" s="83" t="s">
        <v>630</v>
      </c>
      <c r="D26" s="85" t="s">
        <v>631</v>
      </c>
      <c r="E26" s="85" t="s">
        <v>632</v>
      </c>
      <c r="F26" s="86" t="s">
        <v>604</v>
      </c>
      <c r="G26" s="86" t="s">
        <v>592</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599</v>
      </c>
      <c r="B27" s="81" t="s">
        <v>172</v>
      </c>
      <c r="C27" s="83" t="s">
        <v>633</v>
      </c>
      <c r="D27" s="85" t="s">
        <v>634</v>
      </c>
      <c r="E27" s="85" t="s">
        <v>635</v>
      </c>
      <c r="F27" s="86" t="s">
        <v>604</v>
      </c>
      <c r="G27" s="86" t="s">
        <v>592</v>
      </c>
      <c r="H27" s="86">
        <v>2</v>
      </c>
      <c r="I27" s="88">
        <f>IF(COUNTIF(J27:AW27,"&lt;&gt;")=0,"",SUMPRODUCT(((Recommendations[ImplStatus]="Implemented")+(Recommendations[ImplStatus]="Compensated"))*ISNUMBER(MATCH(Recommendations[Id],J27:AW27,0)))/COUNTIF(J27:AW27,"&lt;&gt;"))</f>
        <v>0</v>
      </c>
      <c r="J27" s="90" t="s">
        <v>51</v>
      </c>
      <c r="K27" s="90" t="s">
        <v>125</v>
      </c>
      <c r="L27" s="90" t="s">
        <v>131</v>
      </c>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599</v>
      </c>
      <c r="B28" s="81" t="s">
        <v>176</v>
      </c>
      <c r="C28" s="83" t="s">
        <v>636</v>
      </c>
      <c r="D28" s="85" t="s">
        <v>637</v>
      </c>
      <c r="E28" s="85" t="s">
        <v>638</v>
      </c>
      <c r="F28" s="86" t="s">
        <v>604</v>
      </c>
      <c r="G28" s="86" t="s">
        <v>592</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599</v>
      </c>
      <c r="B29" s="81" t="s">
        <v>639</v>
      </c>
      <c r="C29" s="83" t="s">
        <v>640</v>
      </c>
      <c r="D29" s="85" t="s">
        <v>641</v>
      </c>
      <c r="E29" s="85" t="s">
        <v>642</v>
      </c>
      <c r="F29" s="86" t="s">
        <v>604</v>
      </c>
      <c r="G29" s="86" t="s">
        <v>592</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599</v>
      </c>
      <c r="B30" s="81" t="s">
        <v>643</v>
      </c>
      <c r="C30" s="83" t="s">
        <v>644</v>
      </c>
      <c r="D30" s="85" t="s">
        <v>645</v>
      </c>
      <c r="E30" s="85" t="s">
        <v>646</v>
      </c>
      <c r="F30" s="86" t="s">
        <v>604</v>
      </c>
      <c r="G30" s="86" t="s">
        <v>567</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647</v>
      </c>
      <c r="B31" s="80">
        <v>4</v>
      </c>
      <c r="C31" s="82" t="s">
        <v>25</v>
      </c>
      <c r="D31" s="84" t="s">
        <v>648</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647</v>
      </c>
      <c r="B32" s="81" t="s">
        <v>182</v>
      </c>
      <c r="C32" s="83" t="s">
        <v>649</v>
      </c>
      <c r="D32" s="85" t="s">
        <v>650</v>
      </c>
      <c r="E32" s="85" t="s">
        <v>651</v>
      </c>
      <c r="F32" s="86" t="s">
        <v>652</v>
      </c>
      <c r="G32" s="86" t="s">
        <v>605</v>
      </c>
      <c r="H32" s="86">
        <v>1</v>
      </c>
      <c r="I32" s="88">
        <f>IF(COUNTIF(J32:AW32,"&lt;&gt;")=0,"",SUMPRODUCT(((Recommendations[ImplStatus]="Implemented")+(Recommendations[ImplStatus]="Compensated"))*ISNUMBER(MATCH(Recommendations[Id],J32:AW32,0)))/COUNTIF(J32:AW32,"&lt;&gt;"))</f>
        <v>0</v>
      </c>
      <c r="J32" s="90" t="s">
        <v>119</v>
      </c>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647</v>
      </c>
      <c r="B33" s="81" t="s">
        <v>186</v>
      </c>
      <c r="C33" s="83" t="s">
        <v>653</v>
      </c>
      <c r="D33" s="85" t="s">
        <v>654</v>
      </c>
      <c r="E33" s="85" t="s">
        <v>655</v>
      </c>
      <c r="F33" s="86" t="s">
        <v>652</v>
      </c>
      <c r="G33" s="86" t="s">
        <v>605</v>
      </c>
      <c r="H33" s="86">
        <v>1</v>
      </c>
      <c r="I33" s="88">
        <f>IF(COUNTIF(J33:AW33,"&lt;&gt;")=0,"",SUMPRODUCT(((Recommendations[ImplStatus]="Implemented")+(Recommendations[ImplStatus]="Compensated"))*ISNUMBER(MATCH(Recommendations[Id],J33:AW33,0)))/COUNTIF(J33:AW33,"&lt;&gt;"))</f>
        <v>0</v>
      </c>
      <c r="J33" s="90" t="s">
        <v>59</v>
      </c>
      <c r="K33" s="90" t="s">
        <v>64</v>
      </c>
      <c r="L33" s="90" t="s">
        <v>255</v>
      </c>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647</v>
      </c>
      <c r="B34" s="81" t="s">
        <v>191</v>
      </c>
      <c r="C34" s="83" t="s">
        <v>656</v>
      </c>
      <c r="D34" s="85" t="s">
        <v>657</v>
      </c>
      <c r="E34" s="85" t="s">
        <v>658</v>
      </c>
      <c r="F34" s="86" t="s">
        <v>558</v>
      </c>
      <c r="G34" s="86" t="s">
        <v>592</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647</v>
      </c>
      <c r="B35" s="81" t="s">
        <v>195</v>
      </c>
      <c r="C35" s="83" t="s">
        <v>659</v>
      </c>
      <c r="D35" s="85" t="s">
        <v>660</v>
      </c>
      <c r="E35" s="85" t="s">
        <v>661</v>
      </c>
      <c r="F35" s="86" t="s">
        <v>558</v>
      </c>
      <c r="G35" s="86" t="s">
        <v>592</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647</v>
      </c>
      <c r="B36" s="81" t="s">
        <v>199</v>
      </c>
      <c r="C36" s="83" t="s">
        <v>662</v>
      </c>
      <c r="D36" s="85" t="s">
        <v>663</v>
      </c>
      <c r="E36" s="85" t="s">
        <v>664</v>
      </c>
      <c r="F36" s="86" t="s">
        <v>558</v>
      </c>
      <c r="G36" s="86" t="s">
        <v>592</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647</v>
      </c>
      <c r="B37" s="81" t="s">
        <v>203</v>
      </c>
      <c r="C37" s="83" t="s">
        <v>665</v>
      </c>
      <c r="D37" s="85" t="s">
        <v>666</v>
      </c>
      <c r="E37" s="85" t="s">
        <v>667</v>
      </c>
      <c r="F37" s="86" t="s">
        <v>558</v>
      </c>
      <c r="G37" s="86" t="s">
        <v>592</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647</v>
      </c>
      <c r="B38" s="81" t="s">
        <v>207</v>
      </c>
      <c r="C38" s="83" t="s">
        <v>668</v>
      </c>
      <c r="D38" s="85" t="s">
        <v>669</v>
      </c>
      <c r="E38" s="85" t="s">
        <v>670</v>
      </c>
      <c r="F38" s="86" t="s">
        <v>671</v>
      </c>
      <c r="G38" s="86" t="s">
        <v>592</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647</v>
      </c>
      <c r="B39" s="81" t="s">
        <v>211</v>
      </c>
      <c r="C39" s="83" t="s">
        <v>672</v>
      </c>
      <c r="D39" s="85" t="s">
        <v>673</v>
      </c>
      <c r="E39" s="85" t="s">
        <v>674</v>
      </c>
      <c r="F39" s="86" t="s">
        <v>558</v>
      </c>
      <c r="G39" s="86" t="s">
        <v>592</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647</v>
      </c>
      <c r="B40" s="81" t="s">
        <v>215</v>
      </c>
      <c r="C40" s="83" t="s">
        <v>675</v>
      </c>
      <c r="D40" s="85" t="s">
        <v>676</v>
      </c>
      <c r="E40" s="85" t="s">
        <v>677</v>
      </c>
      <c r="F40" s="86" t="s">
        <v>558</v>
      </c>
      <c r="G40" s="86" t="s">
        <v>592</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647</v>
      </c>
      <c r="B41" s="81" t="s">
        <v>678</v>
      </c>
      <c r="C41" s="83" t="s">
        <v>679</v>
      </c>
      <c r="D41" s="85" t="s">
        <v>680</v>
      </c>
      <c r="E41" s="85" t="s">
        <v>681</v>
      </c>
      <c r="F41" s="86" t="s">
        <v>558</v>
      </c>
      <c r="G41" s="86" t="s">
        <v>592</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647</v>
      </c>
      <c r="B42" s="81" t="s">
        <v>682</v>
      </c>
      <c r="C42" s="83" t="s">
        <v>683</v>
      </c>
      <c r="D42" s="85" t="s">
        <v>684</v>
      </c>
      <c r="E42" s="85" t="s">
        <v>685</v>
      </c>
      <c r="F42" s="86" t="s">
        <v>604</v>
      </c>
      <c r="G42" s="86" t="s">
        <v>592</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647</v>
      </c>
      <c r="B43" s="81" t="s">
        <v>686</v>
      </c>
      <c r="C43" s="83" t="s">
        <v>687</v>
      </c>
      <c r="D43" s="85" t="s">
        <v>688</v>
      </c>
      <c r="E43" s="85" t="s">
        <v>689</v>
      </c>
      <c r="F43" s="86" t="s">
        <v>604</v>
      </c>
      <c r="G43" s="86" t="s">
        <v>592</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690</v>
      </c>
      <c r="B44" s="80">
        <v>5</v>
      </c>
      <c r="C44" s="82" t="s">
        <v>25</v>
      </c>
      <c r="D44" s="84" t="s">
        <v>691</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690</v>
      </c>
      <c r="B45" s="81" t="s">
        <v>220</v>
      </c>
      <c r="C45" s="83" t="s">
        <v>692</v>
      </c>
      <c r="D45" s="85" t="s">
        <v>693</v>
      </c>
      <c r="E45" s="85" t="s">
        <v>694</v>
      </c>
      <c r="F45" s="86" t="s">
        <v>671</v>
      </c>
      <c r="G45" s="86" t="s">
        <v>559</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690</v>
      </c>
      <c r="B46" s="81" t="s">
        <v>224</v>
      </c>
      <c r="C46" s="83" t="s">
        <v>695</v>
      </c>
      <c r="D46" s="85" t="s">
        <v>696</v>
      </c>
      <c r="E46" s="85" t="s">
        <v>697</v>
      </c>
      <c r="F46" s="86" t="s">
        <v>671</v>
      </c>
      <c r="G46" s="86" t="s">
        <v>592</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690</v>
      </c>
      <c r="B47" s="81" t="s">
        <v>228</v>
      </c>
      <c r="C47" s="83" t="s">
        <v>698</v>
      </c>
      <c r="D47" s="85" t="s">
        <v>699</v>
      </c>
      <c r="E47" s="85" t="s">
        <v>700</v>
      </c>
      <c r="F47" s="86" t="s">
        <v>671</v>
      </c>
      <c r="G47" s="86" t="s">
        <v>592</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690</v>
      </c>
      <c r="B48" s="81" t="s">
        <v>701</v>
      </c>
      <c r="C48" s="83" t="s">
        <v>702</v>
      </c>
      <c r="D48" s="85" t="s">
        <v>703</v>
      </c>
      <c r="E48" s="85" t="s">
        <v>704</v>
      </c>
      <c r="F48" s="86" t="s">
        <v>671</v>
      </c>
      <c r="G48" s="86" t="s">
        <v>592</v>
      </c>
      <c r="H48" s="86">
        <v>1</v>
      </c>
      <c r="I48" s="88">
        <f>IF(COUNTIF(J48:AW48,"&lt;&gt;")=0,"",SUMPRODUCT(((Recommendations[ImplStatus]="Implemented")+(Recommendations[ImplStatus]="Compensated"))*ISNUMBER(MATCH(Recommendations[Id],J48:AW48,0)))/COUNTIF(J48:AW48,"&lt;&gt;"))</f>
        <v>0</v>
      </c>
      <c r="J48" s="90" t="s">
        <v>203</v>
      </c>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690</v>
      </c>
      <c r="B49" s="81" t="s">
        <v>705</v>
      </c>
      <c r="C49" s="83" t="s">
        <v>706</v>
      </c>
      <c r="D49" s="85" t="s">
        <v>707</v>
      </c>
      <c r="E49" s="85" t="s">
        <v>708</v>
      </c>
      <c r="F49" s="86" t="s">
        <v>671</v>
      </c>
      <c r="G49" s="86" t="s">
        <v>559</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690</v>
      </c>
      <c r="B50" s="81" t="s">
        <v>709</v>
      </c>
      <c r="C50" s="83" t="s">
        <v>710</v>
      </c>
      <c r="D50" s="85" t="s">
        <v>711</v>
      </c>
      <c r="E50" s="85" t="s">
        <v>712</v>
      </c>
      <c r="F50" s="86" t="s">
        <v>671</v>
      </c>
      <c r="G50" s="86" t="s">
        <v>605</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713</v>
      </c>
      <c r="B51" s="80">
        <v>6</v>
      </c>
      <c r="C51" s="82" t="s">
        <v>25</v>
      </c>
      <c r="D51" s="84" t="s">
        <v>714</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713</v>
      </c>
      <c r="B52" s="81" t="s">
        <v>232</v>
      </c>
      <c r="C52" s="83" t="s">
        <v>715</v>
      </c>
      <c r="D52" s="85" t="s">
        <v>716</v>
      </c>
      <c r="E52" s="85" t="s">
        <v>717</v>
      </c>
      <c r="F52" s="86" t="s">
        <v>652</v>
      </c>
      <c r="G52" s="86" t="s">
        <v>605</v>
      </c>
      <c r="H52" s="86">
        <v>1</v>
      </c>
      <c r="I52" s="88">
        <f>IF(COUNTIF(J52:AW52,"&lt;&gt;")=0,"",SUMPRODUCT(((Recommendations[ImplStatus]="Implemented")+(Recommendations[ImplStatus]="Compensated"))*ISNUMBER(MATCH(Recommendations[Id],J52:AW52,0)))/COUNTIF(J52:AW52,"&lt;&gt;"))</f>
        <v>0</v>
      </c>
      <c r="J52" s="90" t="s">
        <v>82</v>
      </c>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713</v>
      </c>
      <c r="B53" s="81" t="s">
        <v>237</v>
      </c>
      <c r="C53" s="83" t="s">
        <v>718</v>
      </c>
      <c r="D53" s="85" t="s">
        <v>719</v>
      </c>
      <c r="E53" s="85" t="s">
        <v>720</v>
      </c>
      <c r="F53" s="86" t="s">
        <v>652</v>
      </c>
      <c r="G53" s="86" t="s">
        <v>605</v>
      </c>
      <c r="H53" s="86">
        <v>1</v>
      </c>
      <c r="I53" s="88">
        <f>IF(COUNTIF(J53:AW53,"&lt;&gt;")=0,"",SUMPRODUCT(((Recommendations[ImplStatus]="Implemented")+(Recommendations[ImplStatus]="Compensated"))*ISNUMBER(MATCH(Recommendations[Id],J53:AW53,0)))/COUNTIF(J53:AW53,"&lt;&gt;"))</f>
        <v>0</v>
      </c>
      <c r="J53" s="90" t="s">
        <v>82</v>
      </c>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713</v>
      </c>
      <c r="B54" s="81" t="s">
        <v>240</v>
      </c>
      <c r="C54" s="83" t="s">
        <v>721</v>
      </c>
      <c r="D54" s="85" t="s">
        <v>722</v>
      </c>
      <c r="E54" s="85" t="s">
        <v>723</v>
      </c>
      <c r="F54" s="86" t="s">
        <v>671</v>
      </c>
      <c r="G54" s="86" t="s">
        <v>592</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713</v>
      </c>
      <c r="B55" s="81" t="s">
        <v>244</v>
      </c>
      <c r="C55" s="83" t="s">
        <v>724</v>
      </c>
      <c r="D55" s="85" t="s">
        <v>725</v>
      </c>
      <c r="E55" s="85" t="s">
        <v>726</v>
      </c>
      <c r="F55" s="86" t="s">
        <v>671</v>
      </c>
      <c r="G55" s="86" t="s">
        <v>592</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713</v>
      </c>
      <c r="B56" s="81" t="s">
        <v>248</v>
      </c>
      <c r="C56" s="83" t="s">
        <v>727</v>
      </c>
      <c r="D56" s="85" t="s">
        <v>728</v>
      </c>
      <c r="E56" s="85" t="s">
        <v>729</v>
      </c>
      <c r="F56" s="86" t="s">
        <v>671</v>
      </c>
      <c r="G56" s="86" t="s">
        <v>592</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713</v>
      </c>
      <c r="B57" s="81" t="s">
        <v>251</v>
      </c>
      <c r="C57" s="83" t="s">
        <v>730</v>
      </c>
      <c r="D57" s="85" t="s">
        <v>731</v>
      </c>
      <c r="E57" s="85" t="s">
        <v>732</v>
      </c>
      <c r="F57" s="86" t="s">
        <v>579</v>
      </c>
      <c r="G57" s="86" t="s">
        <v>559</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713</v>
      </c>
      <c r="B58" s="81" t="s">
        <v>255</v>
      </c>
      <c r="C58" s="83" t="s">
        <v>733</v>
      </c>
      <c r="D58" s="85" t="s">
        <v>734</v>
      </c>
      <c r="E58" s="85" t="s">
        <v>735</v>
      </c>
      <c r="F58" s="86" t="s">
        <v>671</v>
      </c>
      <c r="G58" s="86" t="s">
        <v>592</v>
      </c>
      <c r="H58" s="86">
        <v>2</v>
      </c>
      <c r="I58" s="88">
        <f>IF(COUNTIF(J58:AW58,"&lt;&gt;")=0,"",SUMPRODUCT(((Recommendations[ImplStatus]="Implemented")+(Recommendations[ImplStatus]="Compensated"))*ISNUMBER(MATCH(Recommendations[Id],J58:AW58,0)))/COUNTIF(J58:AW58,"&lt;&gt;"))</f>
        <v>0</v>
      </c>
      <c r="J58" s="90" t="s">
        <v>98</v>
      </c>
      <c r="K58" s="90" t="s">
        <v>103</v>
      </c>
      <c r="L58" s="90" t="s">
        <v>142</v>
      </c>
      <c r="M58" s="90" t="s">
        <v>248</v>
      </c>
      <c r="N58" s="90" t="s">
        <v>251</v>
      </c>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713</v>
      </c>
      <c r="B59" s="81" t="s">
        <v>259</v>
      </c>
      <c r="C59" s="83" t="s">
        <v>736</v>
      </c>
      <c r="D59" s="85" t="s">
        <v>737</v>
      </c>
      <c r="E59" s="85" t="s">
        <v>738</v>
      </c>
      <c r="F59" s="86" t="s">
        <v>671</v>
      </c>
      <c r="G59" s="86" t="s">
        <v>605</v>
      </c>
      <c r="H59" s="86">
        <v>3</v>
      </c>
      <c r="I59" s="88">
        <f>IF(COUNTIF(J59:AW59,"&lt;&gt;")=0,"",SUMPRODUCT(((Recommendations[ImplStatus]="Implemented")+(Recommendations[ImplStatus]="Compensated"))*ISNUMBER(MATCH(Recommendations[Id],J59:AW59,0)))/COUNTIF(J59:AW59,"&lt;&gt;"))</f>
        <v>0</v>
      </c>
      <c r="J59" s="90" t="s">
        <v>76</v>
      </c>
      <c r="K59" s="90" t="s">
        <v>88</v>
      </c>
      <c r="L59" s="90" t="s">
        <v>93</v>
      </c>
      <c r="M59" s="90" t="s">
        <v>103</v>
      </c>
      <c r="N59" s="90" t="s">
        <v>151</v>
      </c>
      <c r="O59" s="90" t="s">
        <v>167</v>
      </c>
      <c r="P59" s="90" t="s">
        <v>172</v>
      </c>
      <c r="Q59" s="90" t="s">
        <v>176</v>
      </c>
      <c r="R59" s="90" t="s">
        <v>248</v>
      </c>
      <c r="S59" s="90" t="s">
        <v>251</v>
      </c>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739</v>
      </c>
      <c r="B60" s="80">
        <v>7</v>
      </c>
      <c r="C60" s="82" t="s">
        <v>25</v>
      </c>
      <c r="D60" s="84" t="s">
        <v>740</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739</v>
      </c>
      <c r="B61" s="81" t="s">
        <v>741</v>
      </c>
      <c r="C61" s="83" t="s">
        <v>742</v>
      </c>
      <c r="D61" s="85" t="s">
        <v>743</v>
      </c>
      <c r="E61" s="85" t="s">
        <v>744</v>
      </c>
      <c r="F61" s="86" t="s">
        <v>652</v>
      </c>
      <c r="G61" s="86" t="s">
        <v>605</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739</v>
      </c>
      <c r="B62" s="81" t="s">
        <v>745</v>
      </c>
      <c r="C62" s="83" t="s">
        <v>746</v>
      </c>
      <c r="D62" s="85" t="s">
        <v>747</v>
      </c>
      <c r="E62" s="85" t="s">
        <v>748</v>
      </c>
      <c r="F62" s="86" t="s">
        <v>652</v>
      </c>
      <c r="G62" s="86" t="s">
        <v>605</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739</v>
      </c>
      <c r="B63" s="81" t="s">
        <v>749</v>
      </c>
      <c r="C63" s="83" t="s">
        <v>750</v>
      </c>
      <c r="D63" s="85" t="s">
        <v>751</v>
      </c>
      <c r="E63" s="85" t="s">
        <v>752</v>
      </c>
      <c r="F63" s="86" t="s">
        <v>579</v>
      </c>
      <c r="G63" s="86" t="s">
        <v>592</v>
      </c>
      <c r="H63" s="86">
        <v>1</v>
      </c>
      <c r="I63" s="88">
        <f>IF(COUNTIF(J63:AW63,"&lt;&gt;")=0,"",SUMPRODUCT(((Recommendations[ImplStatus]="Implemented")+(Recommendations[ImplStatus]="Compensated"))*ISNUMBER(MATCH(Recommendations[Id],J63:AW63,0)))/COUNTIF(J63:AW63,"&lt;&gt;"))</f>
        <v>0</v>
      </c>
      <c r="J63" s="90" t="s">
        <v>119</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739</v>
      </c>
      <c r="B64" s="81" t="s">
        <v>753</v>
      </c>
      <c r="C64" s="83" t="s">
        <v>754</v>
      </c>
      <c r="D64" s="85" t="s">
        <v>755</v>
      </c>
      <c r="E64" s="85" t="s">
        <v>756</v>
      </c>
      <c r="F64" s="86" t="s">
        <v>579</v>
      </c>
      <c r="G64" s="86" t="s">
        <v>592</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739</v>
      </c>
      <c r="B65" s="81" t="s">
        <v>757</v>
      </c>
      <c r="C65" s="83" t="s">
        <v>758</v>
      </c>
      <c r="D65" s="85" t="s">
        <v>759</v>
      </c>
      <c r="E65" s="85" t="s">
        <v>760</v>
      </c>
      <c r="F65" s="86" t="s">
        <v>579</v>
      </c>
      <c r="G65" s="86" t="s">
        <v>559</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739</v>
      </c>
      <c r="B66" s="81" t="s">
        <v>761</v>
      </c>
      <c r="C66" s="83" t="s">
        <v>762</v>
      </c>
      <c r="D66" s="85" t="s">
        <v>763</v>
      </c>
      <c r="E66" s="85" t="s">
        <v>764</v>
      </c>
      <c r="F66" s="86" t="s">
        <v>579</v>
      </c>
      <c r="G66" s="86" t="s">
        <v>559</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739</v>
      </c>
      <c r="B67" s="81" t="s">
        <v>765</v>
      </c>
      <c r="C67" s="83" t="s">
        <v>766</v>
      </c>
      <c r="D67" s="85" t="s">
        <v>767</v>
      </c>
      <c r="E67" s="85" t="s">
        <v>768</v>
      </c>
      <c r="F67" s="86" t="s">
        <v>579</v>
      </c>
      <c r="G67" s="86" t="s">
        <v>563</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769</v>
      </c>
      <c r="B68" s="80">
        <v>8</v>
      </c>
      <c r="C68" s="82" t="s">
        <v>25</v>
      </c>
      <c r="D68" s="84" t="s">
        <v>770</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769</v>
      </c>
      <c r="B69" s="81" t="s">
        <v>771</v>
      </c>
      <c r="C69" s="83" t="s">
        <v>772</v>
      </c>
      <c r="D69" s="85" t="s">
        <v>773</v>
      </c>
      <c r="E69" s="85" t="s">
        <v>774</v>
      </c>
      <c r="F69" s="86" t="s">
        <v>652</v>
      </c>
      <c r="G69" s="86" t="s">
        <v>605</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769</v>
      </c>
      <c r="B70" s="81" t="s">
        <v>775</v>
      </c>
      <c r="C70" s="83" t="s">
        <v>776</v>
      </c>
      <c r="D70" s="85" t="s">
        <v>777</v>
      </c>
      <c r="E70" s="85" t="s">
        <v>778</v>
      </c>
      <c r="F70" s="86" t="s">
        <v>604</v>
      </c>
      <c r="G70" s="86" t="s">
        <v>567</v>
      </c>
      <c r="H70" s="86">
        <v>1</v>
      </c>
      <c r="I70" s="88">
        <f>IF(COUNTIF(J70:AW70,"&lt;&gt;")=0,"",SUMPRODUCT(((Recommendations[ImplStatus]="Implemented")+(Recommendations[ImplStatus]="Compensated"))*ISNUMBER(MATCH(Recommendations[Id],J70:AW70,0)))/COUNTIF(J70:AW70,"&lt;&gt;"))</f>
        <v>0</v>
      </c>
      <c r="J70" s="90" t="s">
        <v>108</v>
      </c>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769</v>
      </c>
      <c r="B71" s="81" t="s">
        <v>779</v>
      </c>
      <c r="C71" s="83" t="s">
        <v>780</v>
      </c>
      <c r="D71" s="85" t="s">
        <v>781</v>
      </c>
      <c r="E71" s="85" t="s">
        <v>782</v>
      </c>
      <c r="F71" s="86" t="s">
        <v>604</v>
      </c>
      <c r="G71" s="86" t="s">
        <v>592</v>
      </c>
      <c r="H71" s="86">
        <v>1</v>
      </c>
      <c r="I71" s="88">
        <f>IF(COUNTIF(J71:AW71,"&lt;&gt;")=0,"",SUMPRODUCT(((Recommendations[ImplStatus]="Implemented")+(Recommendations[ImplStatus]="Compensated"))*ISNUMBER(MATCH(Recommendations[Id],J71:AW71,0)))/COUNTIF(J71:AW71,"&lt;&gt;"))</f>
        <v>0</v>
      </c>
      <c r="J71" s="90" t="s">
        <v>125</v>
      </c>
      <c r="K71" s="90" t="s">
        <v>182</v>
      </c>
      <c r="L71" s="90" t="s">
        <v>186</v>
      </c>
      <c r="M71" s="90" t="s">
        <v>191</v>
      </c>
      <c r="N71" s="90" t="s">
        <v>215</v>
      </c>
      <c r="O71" s="90" t="s">
        <v>220</v>
      </c>
      <c r="P71" s="90" t="s">
        <v>224</v>
      </c>
      <c r="Q71" s="90" t="s">
        <v>228</v>
      </c>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769</v>
      </c>
      <c r="B72" s="81" t="s">
        <v>783</v>
      </c>
      <c r="C72" s="83" t="s">
        <v>784</v>
      </c>
      <c r="D72" s="85" t="s">
        <v>785</v>
      </c>
      <c r="E72" s="85" t="s">
        <v>786</v>
      </c>
      <c r="F72" s="86" t="s">
        <v>787</v>
      </c>
      <c r="G72" s="86" t="s">
        <v>592</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769</v>
      </c>
      <c r="B73" s="81" t="s">
        <v>788</v>
      </c>
      <c r="C73" s="83" t="s">
        <v>789</v>
      </c>
      <c r="D73" s="85" t="s">
        <v>790</v>
      </c>
      <c r="E73" s="85" t="s">
        <v>791</v>
      </c>
      <c r="F73" s="86" t="s">
        <v>604</v>
      </c>
      <c r="G73" s="86" t="s">
        <v>567</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769</v>
      </c>
      <c r="B74" s="81" t="s">
        <v>792</v>
      </c>
      <c r="C74" s="83" t="s">
        <v>793</v>
      </c>
      <c r="D74" s="85" t="s">
        <v>794</v>
      </c>
      <c r="E74" s="85" t="s">
        <v>795</v>
      </c>
      <c r="F74" s="86" t="s">
        <v>604</v>
      </c>
      <c r="G74" s="86" t="s">
        <v>567</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769</v>
      </c>
      <c r="B75" s="81" t="s">
        <v>796</v>
      </c>
      <c r="C75" s="83" t="s">
        <v>797</v>
      </c>
      <c r="D75" s="85" t="s">
        <v>798</v>
      </c>
      <c r="E75" s="85" t="s">
        <v>799</v>
      </c>
      <c r="F75" s="86" t="s">
        <v>604</v>
      </c>
      <c r="G75" s="86" t="s">
        <v>567</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769</v>
      </c>
      <c r="B76" s="81" t="s">
        <v>800</v>
      </c>
      <c r="C76" s="83" t="s">
        <v>801</v>
      </c>
      <c r="D76" s="85" t="s">
        <v>802</v>
      </c>
      <c r="E76" s="85" t="s">
        <v>803</v>
      </c>
      <c r="F76" s="86" t="s">
        <v>604</v>
      </c>
      <c r="G76" s="86" t="s">
        <v>567</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769</v>
      </c>
      <c r="B77" s="81" t="s">
        <v>804</v>
      </c>
      <c r="C77" s="83" t="s">
        <v>805</v>
      </c>
      <c r="D77" s="85" t="s">
        <v>806</v>
      </c>
      <c r="E77" s="85" t="s">
        <v>807</v>
      </c>
      <c r="F77" s="86" t="s">
        <v>604</v>
      </c>
      <c r="G77" s="86" t="s">
        <v>567</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769</v>
      </c>
      <c r="B78" s="81" t="s">
        <v>808</v>
      </c>
      <c r="C78" s="83" t="s">
        <v>809</v>
      </c>
      <c r="D78" s="85" t="s">
        <v>810</v>
      </c>
      <c r="E78" s="85" t="s">
        <v>811</v>
      </c>
      <c r="F78" s="86" t="s">
        <v>604</v>
      </c>
      <c r="G78" s="86" t="s">
        <v>592</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769</v>
      </c>
      <c r="B79" s="81" t="s">
        <v>812</v>
      </c>
      <c r="C79" s="83" t="s">
        <v>813</v>
      </c>
      <c r="D79" s="85" t="s">
        <v>814</v>
      </c>
      <c r="E79" s="85" t="s">
        <v>815</v>
      </c>
      <c r="F79" s="86" t="s">
        <v>604</v>
      </c>
      <c r="G79" s="86" t="s">
        <v>567</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769</v>
      </c>
      <c r="B80" s="81" t="s">
        <v>816</v>
      </c>
      <c r="C80" s="83" t="s">
        <v>817</v>
      </c>
      <c r="D80" s="85" t="s">
        <v>818</v>
      </c>
      <c r="E80" s="85" t="s">
        <v>819</v>
      </c>
      <c r="F80" s="86" t="s">
        <v>604</v>
      </c>
      <c r="G80" s="86" t="s">
        <v>567</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820</v>
      </c>
      <c r="B81" s="80">
        <v>9</v>
      </c>
      <c r="C81" s="82" t="s">
        <v>25</v>
      </c>
      <c r="D81" s="84" t="s">
        <v>821</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820</v>
      </c>
      <c r="B82" s="81" t="s">
        <v>822</v>
      </c>
      <c r="C82" s="83" t="s">
        <v>823</v>
      </c>
      <c r="D82" s="85" t="s">
        <v>824</v>
      </c>
      <c r="E82" s="85" t="s">
        <v>825</v>
      </c>
      <c r="F82" s="86" t="s">
        <v>579</v>
      </c>
      <c r="G82" s="86" t="s">
        <v>592</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820</v>
      </c>
      <c r="B83" s="81" t="s">
        <v>826</v>
      </c>
      <c r="C83" s="83" t="s">
        <v>827</v>
      </c>
      <c r="D83" s="85" t="s">
        <v>828</v>
      </c>
      <c r="E83" s="85" t="s">
        <v>829</v>
      </c>
      <c r="F83" s="86" t="s">
        <v>558</v>
      </c>
      <c r="G83" s="86" t="s">
        <v>592</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820</v>
      </c>
      <c r="B84" s="81" t="s">
        <v>830</v>
      </c>
      <c r="C84" s="83" t="s">
        <v>831</v>
      </c>
      <c r="D84" s="85" t="s">
        <v>832</v>
      </c>
      <c r="E84" s="85" t="s">
        <v>833</v>
      </c>
      <c r="F84" s="86" t="s">
        <v>787</v>
      </c>
      <c r="G84" s="86" t="s">
        <v>592</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820</v>
      </c>
      <c r="B85" s="81" t="s">
        <v>834</v>
      </c>
      <c r="C85" s="83" t="s">
        <v>835</v>
      </c>
      <c r="D85" s="85" t="s">
        <v>836</v>
      </c>
      <c r="E85" s="85" t="s">
        <v>837</v>
      </c>
      <c r="F85" s="86" t="s">
        <v>579</v>
      </c>
      <c r="G85" s="86" t="s">
        <v>592</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820</v>
      </c>
      <c r="B86" s="81" t="s">
        <v>838</v>
      </c>
      <c r="C86" s="83" t="s">
        <v>839</v>
      </c>
      <c r="D86" s="85" t="s">
        <v>840</v>
      </c>
      <c r="E86" s="85" t="s">
        <v>841</v>
      </c>
      <c r="F86" s="86" t="s">
        <v>787</v>
      </c>
      <c r="G86" s="86" t="s">
        <v>592</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820</v>
      </c>
      <c r="B87" s="81" t="s">
        <v>842</v>
      </c>
      <c r="C87" s="83" t="s">
        <v>843</v>
      </c>
      <c r="D87" s="85" t="s">
        <v>844</v>
      </c>
      <c r="E87" s="85" t="s">
        <v>845</v>
      </c>
      <c r="F87" s="86" t="s">
        <v>787</v>
      </c>
      <c r="G87" s="86" t="s">
        <v>592</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820</v>
      </c>
      <c r="B88" s="81" t="s">
        <v>846</v>
      </c>
      <c r="C88" s="83" t="s">
        <v>847</v>
      </c>
      <c r="D88" s="85" t="s">
        <v>848</v>
      </c>
      <c r="E88" s="85" t="s">
        <v>849</v>
      </c>
      <c r="F88" s="86" t="s">
        <v>787</v>
      </c>
      <c r="G88" s="86" t="s">
        <v>592</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850</v>
      </c>
      <c r="B89" s="80">
        <v>10</v>
      </c>
      <c r="C89" s="82" t="s">
        <v>25</v>
      </c>
      <c r="D89" s="84" t="s">
        <v>851</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850</v>
      </c>
      <c r="B90" s="81" t="s">
        <v>852</v>
      </c>
      <c r="C90" s="83" t="s">
        <v>853</v>
      </c>
      <c r="D90" s="85" t="s">
        <v>854</v>
      </c>
      <c r="E90" s="85" t="s">
        <v>855</v>
      </c>
      <c r="F90" s="86" t="s">
        <v>558</v>
      </c>
      <c r="G90" s="86" t="s">
        <v>567</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850</v>
      </c>
      <c r="B91" s="81" t="s">
        <v>856</v>
      </c>
      <c r="C91" s="83" t="s">
        <v>857</v>
      </c>
      <c r="D91" s="85" t="s">
        <v>858</v>
      </c>
      <c r="E91" s="85" t="s">
        <v>859</v>
      </c>
      <c r="F91" s="86" t="s">
        <v>558</v>
      </c>
      <c r="G91" s="86" t="s">
        <v>592</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850</v>
      </c>
      <c r="B92" s="81" t="s">
        <v>860</v>
      </c>
      <c r="C92" s="83" t="s">
        <v>861</v>
      </c>
      <c r="D92" s="85" t="s">
        <v>862</v>
      </c>
      <c r="E92" s="85" t="s">
        <v>863</v>
      </c>
      <c r="F92" s="86" t="s">
        <v>558</v>
      </c>
      <c r="G92" s="86" t="s">
        <v>592</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850</v>
      </c>
      <c r="B93" s="81" t="s">
        <v>864</v>
      </c>
      <c r="C93" s="83" t="s">
        <v>865</v>
      </c>
      <c r="D93" s="85" t="s">
        <v>866</v>
      </c>
      <c r="E93" s="85" t="s">
        <v>867</v>
      </c>
      <c r="F93" s="86" t="s">
        <v>558</v>
      </c>
      <c r="G93" s="86" t="s">
        <v>567</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850</v>
      </c>
      <c r="B94" s="81" t="s">
        <v>868</v>
      </c>
      <c r="C94" s="83" t="s">
        <v>869</v>
      </c>
      <c r="D94" s="85" t="s">
        <v>870</v>
      </c>
      <c r="E94" s="85" t="s">
        <v>871</v>
      </c>
      <c r="F94" s="86" t="s">
        <v>558</v>
      </c>
      <c r="G94" s="86" t="s">
        <v>592</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850</v>
      </c>
      <c r="B95" s="81" t="s">
        <v>872</v>
      </c>
      <c r="C95" s="83" t="s">
        <v>873</v>
      </c>
      <c r="D95" s="85" t="s">
        <v>874</v>
      </c>
      <c r="E95" s="85" t="s">
        <v>875</v>
      </c>
      <c r="F95" s="86" t="s">
        <v>558</v>
      </c>
      <c r="G95" s="86" t="s">
        <v>592</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850</v>
      </c>
      <c r="B96" s="81" t="s">
        <v>876</v>
      </c>
      <c r="C96" s="83" t="s">
        <v>877</v>
      </c>
      <c r="D96" s="85" t="s">
        <v>878</v>
      </c>
      <c r="E96" s="85" t="s">
        <v>879</v>
      </c>
      <c r="F96" s="86" t="s">
        <v>558</v>
      </c>
      <c r="G96" s="86" t="s">
        <v>567</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880</v>
      </c>
      <c r="B97" s="80">
        <v>11</v>
      </c>
      <c r="C97" s="82" t="s">
        <v>25</v>
      </c>
      <c r="D97" s="84" t="s">
        <v>881</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880</v>
      </c>
      <c r="B98" s="81" t="s">
        <v>882</v>
      </c>
      <c r="C98" s="83" t="s">
        <v>883</v>
      </c>
      <c r="D98" s="85" t="s">
        <v>884</v>
      </c>
      <c r="E98" s="85" t="s">
        <v>885</v>
      </c>
      <c r="F98" s="86" t="s">
        <v>652</v>
      </c>
      <c r="G98" s="86" t="s">
        <v>605</v>
      </c>
      <c r="H98" s="86">
        <v>1</v>
      </c>
      <c r="I98" s="88">
        <f>IF(COUNTIF(J98:AW98,"&lt;&gt;")=0,"",SUMPRODUCT(((Recommendations[ImplStatus]="Implemented")+(Recommendations[ImplStatus]="Compensated"))*ISNUMBER(MATCH(Recommendations[Id],J98:AW98,0)))/COUNTIF(J98:AW98,"&lt;&gt;"))</f>
        <v>0</v>
      </c>
      <c r="J98" s="90" t="s">
        <v>70</v>
      </c>
      <c r="K98" s="90" t="s">
        <v>263</v>
      </c>
      <c r="L98" s="90" t="s">
        <v>272</v>
      </c>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880</v>
      </c>
      <c r="B99" s="81" t="s">
        <v>886</v>
      </c>
      <c r="C99" s="83" t="s">
        <v>887</v>
      </c>
      <c r="D99" s="85" t="s">
        <v>888</v>
      </c>
      <c r="E99" s="85" t="s">
        <v>889</v>
      </c>
      <c r="F99" s="86" t="s">
        <v>604</v>
      </c>
      <c r="G99" s="86" t="s">
        <v>890</v>
      </c>
      <c r="H99" s="86">
        <v>1</v>
      </c>
      <c r="I99" s="88">
        <f>IF(COUNTIF(J99:AW99,"&lt;&gt;")=0,"",SUMPRODUCT(((Recommendations[ImplStatus]="Implemented")+(Recommendations[ImplStatus]="Compensated"))*ISNUMBER(MATCH(Recommendations[Id],J99:AW99,0)))/COUNTIF(J99:AW99,"&lt;&gt;"))</f>
        <v>0</v>
      </c>
      <c r="J99" s="90" t="s">
        <v>232</v>
      </c>
      <c r="K99" s="90" t="s">
        <v>244</v>
      </c>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880</v>
      </c>
      <c r="B100" s="81" t="s">
        <v>891</v>
      </c>
      <c r="C100" s="83" t="s">
        <v>892</v>
      </c>
      <c r="D100" s="85" t="s">
        <v>893</v>
      </c>
      <c r="E100" s="85" t="s">
        <v>894</v>
      </c>
      <c r="F100" s="86" t="s">
        <v>604</v>
      </c>
      <c r="G100" s="86" t="s">
        <v>592</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880</v>
      </c>
      <c r="B101" s="81" t="s">
        <v>895</v>
      </c>
      <c r="C101" s="83" t="s">
        <v>896</v>
      </c>
      <c r="D101" s="85" t="s">
        <v>897</v>
      </c>
      <c r="E101" s="85" t="s">
        <v>898</v>
      </c>
      <c r="F101" s="86" t="s">
        <v>604</v>
      </c>
      <c r="G101" s="86" t="s">
        <v>890</v>
      </c>
      <c r="H101" s="86">
        <v>1</v>
      </c>
      <c r="I101" s="88">
        <f>IF(COUNTIF(J101:AW101,"&lt;&gt;")=0,"",SUMPRODUCT(((Recommendations[ImplStatus]="Implemented")+(Recommendations[ImplStatus]="Compensated"))*ISNUMBER(MATCH(Recommendations[Id],J101:AW101,0)))/COUNTIF(J101:AW101,"&lt;&gt;"))</f>
        <v>0</v>
      </c>
      <c r="J101" s="90" t="s">
        <v>237</v>
      </c>
      <c r="K101" s="90" t="s">
        <v>244</v>
      </c>
      <c r="L101" s="90" t="s">
        <v>267</v>
      </c>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880</v>
      </c>
      <c r="B102" s="81" t="s">
        <v>899</v>
      </c>
      <c r="C102" s="83" t="s">
        <v>900</v>
      </c>
      <c r="D102" s="85" t="s">
        <v>901</v>
      </c>
      <c r="E102" s="85" t="s">
        <v>902</v>
      </c>
      <c r="F102" s="86" t="s">
        <v>604</v>
      </c>
      <c r="G102" s="86" t="s">
        <v>890</v>
      </c>
      <c r="H102" s="86">
        <v>2</v>
      </c>
      <c r="I102" s="88">
        <f>IF(COUNTIF(J102:AW102,"&lt;&gt;")=0,"",SUMPRODUCT(((Recommendations[ImplStatus]="Implemented")+(Recommendations[ImplStatus]="Compensated"))*ISNUMBER(MATCH(Recommendations[Id],J102:AW102,0)))/COUNTIF(J102:AW102,"&lt;&gt;"))</f>
        <v>0</v>
      </c>
      <c r="J102" s="90" t="s">
        <v>259</v>
      </c>
      <c r="K102" s="90" t="s">
        <v>263</v>
      </c>
      <c r="L102" s="90" t="s">
        <v>267</v>
      </c>
      <c r="M102" s="90" t="s">
        <v>272</v>
      </c>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903</v>
      </c>
      <c r="B103" s="80">
        <v>12</v>
      </c>
      <c r="C103" s="82" t="s">
        <v>25</v>
      </c>
      <c r="D103" s="84" t="s">
        <v>904</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903</v>
      </c>
      <c r="B104" s="81" t="s">
        <v>905</v>
      </c>
      <c r="C104" s="83" t="s">
        <v>906</v>
      </c>
      <c r="D104" s="85" t="s">
        <v>907</v>
      </c>
      <c r="E104" s="85" t="s">
        <v>908</v>
      </c>
      <c r="F104" s="86" t="s">
        <v>787</v>
      </c>
      <c r="G104" s="86" t="s">
        <v>592</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903</v>
      </c>
      <c r="B105" s="81" t="s">
        <v>909</v>
      </c>
      <c r="C105" s="83" t="s">
        <v>910</v>
      </c>
      <c r="D105" s="85" t="s">
        <v>911</v>
      </c>
      <c r="E105" s="85" t="s">
        <v>912</v>
      </c>
      <c r="F105" s="86" t="s">
        <v>787</v>
      </c>
      <c r="G105" s="86" t="s">
        <v>592</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903</v>
      </c>
      <c r="B106" s="81" t="s">
        <v>913</v>
      </c>
      <c r="C106" s="83" t="s">
        <v>914</v>
      </c>
      <c r="D106" s="85" t="s">
        <v>915</v>
      </c>
      <c r="E106" s="85" t="s">
        <v>916</v>
      </c>
      <c r="F106" s="86" t="s">
        <v>787</v>
      </c>
      <c r="G106" s="86" t="s">
        <v>592</v>
      </c>
      <c r="H106" s="86">
        <v>2</v>
      </c>
      <c r="I106" s="88">
        <f>IF(COUNTIF(J106:AW106,"&lt;&gt;")=0,"",SUMPRODUCT(((Recommendations[ImplStatus]="Implemented")+(Recommendations[ImplStatus]="Compensated"))*ISNUMBER(MATCH(Recommendations[Id],J106:AW106,0)))/COUNTIF(J106:AW106,"&lt;&gt;"))</f>
        <v>0</v>
      </c>
      <c r="J106" s="90" t="s">
        <v>55</v>
      </c>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903</v>
      </c>
      <c r="B107" s="81" t="s">
        <v>917</v>
      </c>
      <c r="C107" s="83" t="s">
        <v>918</v>
      </c>
      <c r="D107" s="85" t="s">
        <v>919</v>
      </c>
      <c r="E107" s="85" t="s">
        <v>920</v>
      </c>
      <c r="F107" s="86" t="s">
        <v>652</v>
      </c>
      <c r="G107" s="86" t="s">
        <v>605</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903</v>
      </c>
      <c r="B108" s="81" t="s">
        <v>921</v>
      </c>
      <c r="C108" s="83" t="s">
        <v>922</v>
      </c>
      <c r="D108" s="85" t="s">
        <v>923</v>
      </c>
      <c r="E108" s="85" t="s">
        <v>924</v>
      </c>
      <c r="F108" s="86" t="s">
        <v>787</v>
      </c>
      <c r="G108" s="86" t="s">
        <v>592</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903</v>
      </c>
      <c r="B109" s="81" t="s">
        <v>925</v>
      </c>
      <c r="C109" s="83" t="s">
        <v>926</v>
      </c>
      <c r="D109" s="85" t="s">
        <v>927</v>
      </c>
      <c r="E109" s="85" t="s">
        <v>928</v>
      </c>
      <c r="F109" s="86" t="s">
        <v>787</v>
      </c>
      <c r="G109" s="86" t="s">
        <v>592</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903</v>
      </c>
      <c r="B110" s="81" t="s">
        <v>929</v>
      </c>
      <c r="C110" s="83" t="s">
        <v>930</v>
      </c>
      <c r="D110" s="85" t="s">
        <v>931</v>
      </c>
      <c r="E110" s="85" t="s">
        <v>932</v>
      </c>
      <c r="F110" s="86" t="s">
        <v>558</v>
      </c>
      <c r="G110" s="86" t="s">
        <v>592</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903</v>
      </c>
      <c r="B111" s="81" t="s">
        <v>933</v>
      </c>
      <c r="C111" s="83" t="s">
        <v>934</v>
      </c>
      <c r="D111" s="85" t="s">
        <v>935</v>
      </c>
      <c r="E111" s="85" t="s">
        <v>936</v>
      </c>
      <c r="F111" s="86" t="s">
        <v>558</v>
      </c>
      <c r="G111" s="86" t="s">
        <v>592</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937</v>
      </c>
      <c r="B112" s="80">
        <v>13</v>
      </c>
      <c r="C112" s="82" t="s">
        <v>25</v>
      </c>
      <c r="D112" s="84" t="s">
        <v>938</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937</v>
      </c>
      <c r="B113" s="81" t="s">
        <v>939</v>
      </c>
      <c r="C113" s="83" t="s">
        <v>940</v>
      </c>
      <c r="D113" s="85" t="s">
        <v>941</v>
      </c>
      <c r="E113" s="85" t="s">
        <v>942</v>
      </c>
      <c r="F113" s="86" t="s">
        <v>787</v>
      </c>
      <c r="G113" s="86" t="s">
        <v>567</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937</v>
      </c>
      <c r="B114" s="81" t="s">
        <v>943</v>
      </c>
      <c r="C114" s="83" t="s">
        <v>944</v>
      </c>
      <c r="D114" s="85" t="s">
        <v>945</v>
      </c>
      <c r="E114" s="85" t="s">
        <v>946</v>
      </c>
      <c r="F114" s="86" t="s">
        <v>558</v>
      </c>
      <c r="G114" s="86" t="s">
        <v>567</v>
      </c>
      <c r="H114" s="86">
        <v>2</v>
      </c>
      <c r="I114" s="88">
        <f>IF(COUNTIF(J114:AW114,"&lt;&gt;")=0,"",SUMPRODUCT(((Recommendations[ImplStatus]="Implemented")+(Recommendations[ImplStatus]="Compensated"))*ISNUMBER(MATCH(Recommendations[Id],J114:AW114,0)))/COUNTIF(J114:AW114,"&lt;&gt;"))</f>
        <v>0</v>
      </c>
      <c r="J114" s="90" t="s">
        <v>240</v>
      </c>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937</v>
      </c>
      <c r="B115" s="81" t="s">
        <v>947</v>
      </c>
      <c r="C115" s="83" t="s">
        <v>948</v>
      </c>
      <c r="D115" s="85" t="s">
        <v>949</v>
      </c>
      <c r="E115" s="85" t="s">
        <v>950</v>
      </c>
      <c r="F115" s="86" t="s">
        <v>787</v>
      </c>
      <c r="G115" s="86" t="s">
        <v>567</v>
      </c>
      <c r="H115" s="86">
        <v>2</v>
      </c>
      <c r="I115" s="88">
        <f>IF(COUNTIF(J115:AW115,"&lt;&gt;")=0,"",SUMPRODUCT(((Recommendations[ImplStatus]="Implemented")+(Recommendations[ImplStatus]="Compensated"))*ISNUMBER(MATCH(Recommendations[Id],J115:AW115,0)))/COUNTIF(J115:AW115,"&lt;&gt;"))</f>
        <v>0</v>
      </c>
      <c r="J115" s="90" t="s">
        <v>237</v>
      </c>
      <c r="K115" s="90" t="s">
        <v>240</v>
      </c>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937</v>
      </c>
      <c r="B116" s="81" t="s">
        <v>951</v>
      </c>
      <c r="C116" s="83" t="s">
        <v>952</v>
      </c>
      <c r="D116" s="85" t="s">
        <v>953</v>
      </c>
      <c r="E116" s="85" t="s">
        <v>954</v>
      </c>
      <c r="F116" s="86" t="s">
        <v>787</v>
      </c>
      <c r="G116" s="86" t="s">
        <v>592</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937</v>
      </c>
      <c r="B117" s="81" t="s">
        <v>955</v>
      </c>
      <c r="C117" s="83" t="s">
        <v>956</v>
      </c>
      <c r="D117" s="85" t="s">
        <v>957</v>
      </c>
      <c r="E117" s="85" t="s">
        <v>958</v>
      </c>
      <c r="F117" s="86" t="s">
        <v>558</v>
      </c>
      <c r="G117" s="86" t="s">
        <v>592</v>
      </c>
      <c r="H117" s="86">
        <v>2</v>
      </c>
      <c r="I117" s="88">
        <f>IF(COUNTIF(J117:AW117,"&lt;&gt;")=0,"",SUMPRODUCT(((Recommendations[ImplStatus]="Implemented")+(Recommendations[ImplStatus]="Compensated"))*ISNUMBER(MATCH(Recommendations[Id],J117:AW117,0)))/COUNTIF(J117:AW117,"&lt;&gt;"))</f>
        <v>0</v>
      </c>
      <c r="J117" s="90" t="s">
        <v>137</v>
      </c>
      <c r="K117" s="90" t="s">
        <v>161</v>
      </c>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937</v>
      </c>
      <c r="B118" s="81" t="s">
        <v>959</v>
      </c>
      <c r="C118" s="83" t="s">
        <v>960</v>
      </c>
      <c r="D118" s="85" t="s">
        <v>961</v>
      </c>
      <c r="E118" s="85" t="s">
        <v>962</v>
      </c>
      <c r="F118" s="86" t="s">
        <v>787</v>
      </c>
      <c r="G118" s="86" t="s">
        <v>567</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937</v>
      </c>
      <c r="B119" s="81" t="s">
        <v>963</v>
      </c>
      <c r="C119" s="83" t="s">
        <v>964</v>
      </c>
      <c r="D119" s="85" t="s">
        <v>965</v>
      </c>
      <c r="E119" s="85" t="s">
        <v>966</v>
      </c>
      <c r="F119" s="86" t="s">
        <v>558</v>
      </c>
      <c r="G119" s="86" t="s">
        <v>592</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937</v>
      </c>
      <c r="B120" s="81" t="s">
        <v>967</v>
      </c>
      <c r="C120" s="83" t="s">
        <v>968</v>
      </c>
      <c r="D120" s="85" t="s">
        <v>969</v>
      </c>
      <c r="E120" s="85" t="s">
        <v>970</v>
      </c>
      <c r="F120" s="86" t="s">
        <v>787</v>
      </c>
      <c r="G120" s="86" t="s">
        <v>592</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937</v>
      </c>
      <c r="B121" s="81" t="s">
        <v>971</v>
      </c>
      <c r="C121" s="83" t="s">
        <v>972</v>
      </c>
      <c r="D121" s="85" t="s">
        <v>973</v>
      </c>
      <c r="E121" s="85" t="s">
        <v>974</v>
      </c>
      <c r="F121" s="86" t="s">
        <v>787</v>
      </c>
      <c r="G121" s="86" t="s">
        <v>592</v>
      </c>
      <c r="H121" s="86">
        <v>3</v>
      </c>
      <c r="I121" s="88">
        <f>IF(COUNTIF(J121:AW121,"&lt;&gt;")=0,"",SUMPRODUCT(((Recommendations[ImplStatus]="Implemented")+(Recommendations[ImplStatus]="Compensated"))*ISNUMBER(MATCH(Recommendations[Id],J121:AW121,0)))/COUNTIF(J121:AW121,"&lt;&gt;"))</f>
        <v>0</v>
      </c>
      <c r="J121" s="90" t="s">
        <v>142</v>
      </c>
      <c r="K121" s="90" t="s">
        <v>146</v>
      </c>
      <c r="L121" s="90" t="s">
        <v>156</v>
      </c>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937</v>
      </c>
      <c r="B122" s="81" t="s">
        <v>975</v>
      </c>
      <c r="C122" s="83" t="s">
        <v>976</v>
      </c>
      <c r="D122" s="85" t="s">
        <v>977</v>
      </c>
      <c r="E122" s="85" t="s">
        <v>978</v>
      </c>
      <c r="F122" s="86" t="s">
        <v>787</v>
      </c>
      <c r="G122" s="86" t="s">
        <v>592</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937</v>
      </c>
      <c r="B123" s="81" t="s">
        <v>979</v>
      </c>
      <c r="C123" s="83" t="s">
        <v>980</v>
      </c>
      <c r="D123" s="85" t="s">
        <v>981</v>
      </c>
      <c r="E123" s="85" t="s">
        <v>982</v>
      </c>
      <c r="F123" s="86" t="s">
        <v>787</v>
      </c>
      <c r="G123" s="86" t="s">
        <v>567</v>
      </c>
      <c r="H123" s="86">
        <v>3</v>
      </c>
      <c r="I123" s="88">
        <f>IF(COUNTIF(J123:AW123,"&lt;&gt;")=0,"",SUMPRODUCT(((Recommendations[ImplStatus]="Implemented")+(Recommendations[ImplStatus]="Compensated"))*ISNUMBER(MATCH(Recommendations[Id],J123:AW123,0)))/COUNTIF(J123:AW123,"&lt;&gt;"))</f>
        <v>0</v>
      </c>
      <c r="J123" s="90" t="s">
        <v>203</v>
      </c>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983</v>
      </c>
      <c r="B124" s="80">
        <v>14</v>
      </c>
      <c r="C124" s="82" t="s">
        <v>25</v>
      </c>
      <c r="D124" s="84" t="s">
        <v>984</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983</v>
      </c>
      <c r="B125" s="81" t="s">
        <v>985</v>
      </c>
      <c r="C125" s="83" t="s">
        <v>986</v>
      </c>
      <c r="D125" s="85" t="s">
        <v>987</v>
      </c>
      <c r="E125" s="85" t="s">
        <v>988</v>
      </c>
      <c r="F125" s="86" t="s">
        <v>652</v>
      </c>
      <c r="G125" s="86" t="s">
        <v>605</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983</v>
      </c>
      <c r="B126" s="81" t="s">
        <v>989</v>
      </c>
      <c r="C126" s="83" t="s">
        <v>990</v>
      </c>
      <c r="D126" s="85" t="s">
        <v>991</v>
      </c>
      <c r="E126" s="85" t="s">
        <v>992</v>
      </c>
      <c r="F126" s="86" t="s">
        <v>671</v>
      </c>
      <c r="G126" s="86" t="s">
        <v>592</v>
      </c>
      <c r="H126" s="86">
        <v>1</v>
      </c>
      <c r="I126" s="88">
        <f>IF(COUNTIF(J126:AW126,"&lt;&gt;")=0,"",SUMPRODUCT(((Recommendations[ImplStatus]="Implemented")+(Recommendations[ImplStatus]="Compensated"))*ISNUMBER(MATCH(Recommendations[Id],J126:AW126,0)))/COUNTIF(J126:AW126,"&lt;&gt;"))</f>
        <v>0</v>
      </c>
      <c r="J126" s="90" t="s">
        <v>199</v>
      </c>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983</v>
      </c>
      <c r="B127" s="81" t="s">
        <v>993</v>
      </c>
      <c r="C127" s="83" t="s">
        <v>994</v>
      </c>
      <c r="D127" s="85" t="s">
        <v>995</v>
      </c>
      <c r="E127" s="85" t="s">
        <v>996</v>
      </c>
      <c r="F127" s="86" t="s">
        <v>671</v>
      </c>
      <c r="G127" s="86" t="s">
        <v>592</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983</v>
      </c>
      <c r="B128" s="81" t="s">
        <v>997</v>
      </c>
      <c r="C128" s="83" t="s">
        <v>998</v>
      </c>
      <c r="D128" s="85" t="s">
        <v>999</v>
      </c>
      <c r="E128" s="85" t="s">
        <v>1000</v>
      </c>
      <c r="F128" s="86" t="s">
        <v>671</v>
      </c>
      <c r="G128" s="86" t="s">
        <v>592</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983</v>
      </c>
      <c r="B129" s="81" t="s">
        <v>1001</v>
      </c>
      <c r="C129" s="83" t="s">
        <v>1002</v>
      </c>
      <c r="D129" s="85" t="s">
        <v>1003</v>
      </c>
      <c r="E129" s="85" t="s">
        <v>1004</v>
      </c>
      <c r="F129" s="86" t="s">
        <v>671</v>
      </c>
      <c r="G129" s="86" t="s">
        <v>592</v>
      </c>
      <c r="H129" s="86">
        <v>1</v>
      </c>
      <c r="I129" s="88">
        <f>IF(COUNTIF(J129:AW129,"&lt;&gt;")=0,"",SUMPRODUCT(((Recommendations[ImplStatus]="Implemented")+(Recommendations[ImplStatus]="Compensated"))*ISNUMBER(MATCH(Recommendations[Id],J129:AW129,0)))/COUNTIF(J129:AW129,"&lt;&gt;"))</f>
        <v>0</v>
      </c>
      <c r="J129" s="90" t="s">
        <v>161</v>
      </c>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983</v>
      </c>
      <c r="B130" s="81" t="s">
        <v>1005</v>
      </c>
      <c r="C130" s="83" t="s">
        <v>1006</v>
      </c>
      <c r="D130" s="85" t="s">
        <v>1007</v>
      </c>
      <c r="E130" s="85" t="s">
        <v>1008</v>
      </c>
      <c r="F130" s="86" t="s">
        <v>671</v>
      </c>
      <c r="G130" s="86" t="s">
        <v>592</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983</v>
      </c>
      <c r="B131" s="81" t="s">
        <v>1009</v>
      </c>
      <c r="C131" s="83" t="s">
        <v>1010</v>
      </c>
      <c r="D131" s="85" t="s">
        <v>1011</v>
      </c>
      <c r="E131" s="85" t="s">
        <v>1012</v>
      </c>
      <c r="F131" s="86" t="s">
        <v>671</v>
      </c>
      <c r="G131" s="86" t="s">
        <v>592</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983</v>
      </c>
      <c r="B132" s="81" t="s">
        <v>1013</v>
      </c>
      <c r="C132" s="83" t="s">
        <v>1014</v>
      </c>
      <c r="D132" s="85" t="s">
        <v>1015</v>
      </c>
      <c r="E132" s="85" t="s">
        <v>1016</v>
      </c>
      <c r="F132" s="86" t="s">
        <v>671</v>
      </c>
      <c r="G132" s="86" t="s">
        <v>592</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983</v>
      </c>
      <c r="B133" s="81" t="s">
        <v>1017</v>
      </c>
      <c r="C133" s="83" t="s">
        <v>1018</v>
      </c>
      <c r="D133" s="85" t="s">
        <v>1019</v>
      </c>
      <c r="E133" s="85" t="s">
        <v>1020</v>
      </c>
      <c r="F133" s="86" t="s">
        <v>671</v>
      </c>
      <c r="G133" s="86" t="s">
        <v>592</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1021</v>
      </c>
      <c r="B134" s="80">
        <v>15</v>
      </c>
      <c r="C134" s="82" t="s">
        <v>25</v>
      </c>
      <c r="D134" s="84" t="s">
        <v>1022</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1021</v>
      </c>
      <c r="B135" s="81" t="s">
        <v>1023</v>
      </c>
      <c r="C135" s="83" t="s">
        <v>1024</v>
      </c>
      <c r="D135" s="85" t="s">
        <v>1025</v>
      </c>
      <c r="E135" s="85" t="s">
        <v>1026</v>
      </c>
      <c r="F135" s="86" t="s">
        <v>671</v>
      </c>
      <c r="G135" s="86" t="s">
        <v>559</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1021</v>
      </c>
      <c r="B136" s="81" t="s">
        <v>1027</v>
      </c>
      <c r="C136" s="83" t="s">
        <v>1028</v>
      </c>
      <c r="D136" s="85" t="s">
        <v>1029</v>
      </c>
      <c r="E136" s="85" t="s">
        <v>1030</v>
      </c>
      <c r="F136" s="86" t="s">
        <v>652</v>
      </c>
      <c r="G136" s="86" t="s">
        <v>605</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1021</v>
      </c>
      <c r="B137" s="81" t="s">
        <v>1031</v>
      </c>
      <c r="C137" s="83" t="s">
        <v>1032</v>
      </c>
      <c r="D137" s="85" t="s">
        <v>1033</v>
      </c>
      <c r="E137" s="85" t="s">
        <v>1034</v>
      </c>
      <c r="F137" s="86" t="s">
        <v>671</v>
      </c>
      <c r="G137" s="86" t="s">
        <v>605</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1021</v>
      </c>
      <c r="B138" s="81" t="s">
        <v>1035</v>
      </c>
      <c r="C138" s="83" t="s">
        <v>1036</v>
      </c>
      <c r="D138" s="85" t="s">
        <v>1037</v>
      </c>
      <c r="E138" s="85" t="s">
        <v>1038</v>
      </c>
      <c r="F138" s="86" t="s">
        <v>652</v>
      </c>
      <c r="G138" s="86" t="s">
        <v>605</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1021</v>
      </c>
      <c r="B139" s="81" t="s">
        <v>1039</v>
      </c>
      <c r="C139" s="83" t="s">
        <v>1040</v>
      </c>
      <c r="D139" s="85" t="s">
        <v>1041</v>
      </c>
      <c r="E139" s="85" t="s">
        <v>1042</v>
      </c>
      <c r="F139" s="86" t="s">
        <v>671</v>
      </c>
      <c r="G139" s="86" t="s">
        <v>605</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1021</v>
      </c>
      <c r="B140" s="81" t="s">
        <v>1043</v>
      </c>
      <c r="C140" s="83" t="s">
        <v>1044</v>
      </c>
      <c r="D140" s="85" t="s">
        <v>1045</v>
      </c>
      <c r="E140" s="85" t="s">
        <v>1046</v>
      </c>
      <c r="F140" s="86" t="s">
        <v>604</v>
      </c>
      <c r="G140" s="86" t="s">
        <v>605</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1021</v>
      </c>
      <c r="B141" s="81" t="s">
        <v>1047</v>
      </c>
      <c r="C141" s="83" t="s">
        <v>1048</v>
      </c>
      <c r="D141" s="85" t="s">
        <v>1049</v>
      </c>
      <c r="E141" s="85" t="s">
        <v>1050</v>
      </c>
      <c r="F141" s="86" t="s">
        <v>604</v>
      </c>
      <c r="G141" s="86" t="s">
        <v>592</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1051</v>
      </c>
      <c r="B142" s="80">
        <v>16</v>
      </c>
      <c r="C142" s="82" t="s">
        <v>25</v>
      </c>
      <c r="D142" s="84" t="s">
        <v>1052</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1051</v>
      </c>
      <c r="B143" s="81" t="s">
        <v>1053</v>
      </c>
      <c r="C143" s="83" t="s">
        <v>1054</v>
      </c>
      <c r="D143" s="85" t="s">
        <v>1055</v>
      </c>
      <c r="E143" s="85" t="s">
        <v>1056</v>
      </c>
      <c r="F143" s="86" t="s">
        <v>652</v>
      </c>
      <c r="G143" s="86" t="s">
        <v>605</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1051</v>
      </c>
      <c r="B144" s="81" t="s">
        <v>1057</v>
      </c>
      <c r="C144" s="83" t="s">
        <v>1058</v>
      </c>
      <c r="D144" s="85" t="s">
        <v>1059</v>
      </c>
      <c r="E144" s="85" t="s">
        <v>1060</v>
      </c>
      <c r="F144" s="86" t="s">
        <v>652</v>
      </c>
      <c r="G144" s="86" t="s">
        <v>605</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1051</v>
      </c>
      <c r="B145" s="81" t="s">
        <v>1061</v>
      </c>
      <c r="C145" s="83" t="s">
        <v>1062</v>
      </c>
      <c r="D145" s="85" t="s">
        <v>1063</v>
      </c>
      <c r="E145" s="85" t="s">
        <v>1064</v>
      </c>
      <c r="F145" s="86" t="s">
        <v>579</v>
      </c>
      <c r="G145" s="86" t="s">
        <v>567</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1051</v>
      </c>
      <c r="B146" s="81" t="s">
        <v>1065</v>
      </c>
      <c r="C146" s="83" t="s">
        <v>1066</v>
      </c>
      <c r="D146" s="85" t="s">
        <v>1067</v>
      </c>
      <c r="E146" s="85" t="s">
        <v>1068</v>
      </c>
      <c r="F146" s="86" t="s">
        <v>579</v>
      </c>
      <c r="G146" s="86" t="s">
        <v>559</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1051</v>
      </c>
      <c r="B147" s="81" t="s">
        <v>1069</v>
      </c>
      <c r="C147" s="83" t="s">
        <v>1070</v>
      </c>
      <c r="D147" s="85" t="s">
        <v>1071</v>
      </c>
      <c r="E147" s="85" t="s">
        <v>1072</v>
      </c>
      <c r="F147" s="86" t="s">
        <v>579</v>
      </c>
      <c r="G147" s="86" t="s">
        <v>592</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1051</v>
      </c>
      <c r="B148" s="81" t="s">
        <v>1073</v>
      </c>
      <c r="C148" s="83" t="s">
        <v>1074</v>
      </c>
      <c r="D148" s="85" t="s">
        <v>1075</v>
      </c>
      <c r="E148" s="85" t="s">
        <v>1076</v>
      </c>
      <c r="F148" s="86" t="s">
        <v>652</v>
      </c>
      <c r="G148" s="86" t="s">
        <v>605</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1051</v>
      </c>
      <c r="B149" s="81" t="s">
        <v>1077</v>
      </c>
      <c r="C149" s="83" t="s">
        <v>1078</v>
      </c>
      <c r="D149" s="85" t="s">
        <v>1079</v>
      </c>
      <c r="E149" s="85" t="s">
        <v>1080</v>
      </c>
      <c r="F149" s="86" t="s">
        <v>579</v>
      </c>
      <c r="G149" s="86" t="s">
        <v>592</v>
      </c>
      <c r="H149" s="86">
        <v>2</v>
      </c>
      <c r="I149" s="88">
        <f>IF(COUNTIF(J149:AW149,"&lt;&gt;")=0,"",SUMPRODUCT(((Recommendations[ImplStatus]="Implemented")+(Recommendations[ImplStatus]="Compensated"))*ISNUMBER(MATCH(Recommendations[Id],J149:AW149,0)))/COUNTIF(J149:AW149,"&lt;&gt;"))</f>
        <v>0</v>
      </c>
      <c r="J149" s="90" t="s">
        <v>131</v>
      </c>
      <c r="K149" s="90" t="s">
        <v>255</v>
      </c>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1051</v>
      </c>
      <c r="B150" s="81" t="s">
        <v>1081</v>
      </c>
      <c r="C150" s="83" t="s">
        <v>1082</v>
      </c>
      <c r="D150" s="85" t="s">
        <v>1083</v>
      </c>
      <c r="E150" s="85" t="s">
        <v>1084</v>
      </c>
      <c r="F150" s="86" t="s">
        <v>787</v>
      </c>
      <c r="G150" s="86" t="s">
        <v>592</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1051</v>
      </c>
      <c r="B151" s="81" t="s">
        <v>1085</v>
      </c>
      <c r="C151" s="83" t="s">
        <v>1086</v>
      </c>
      <c r="D151" s="85" t="s">
        <v>1087</v>
      </c>
      <c r="E151" s="85" t="s">
        <v>1088</v>
      </c>
      <c r="F151" s="86" t="s">
        <v>671</v>
      </c>
      <c r="G151" s="86" t="s">
        <v>592</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1051</v>
      </c>
      <c r="B152" s="81" t="s">
        <v>1089</v>
      </c>
      <c r="C152" s="83" t="s">
        <v>1090</v>
      </c>
      <c r="D152" s="85" t="s">
        <v>1091</v>
      </c>
      <c r="E152" s="85" t="s">
        <v>1092</v>
      </c>
      <c r="F152" s="86" t="s">
        <v>579</v>
      </c>
      <c r="G152" s="86" t="s">
        <v>592</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1051</v>
      </c>
      <c r="B153" s="81" t="s">
        <v>1093</v>
      </c>
      <c r="C153" s="83" t="s">
        <v>1094</v>
      </c>
      <c r="D153" s="85" t="s">
        <v>1095</v>
      </c>
      <c r="E153" s="85" t="s">
        <v>1096</v>
      </c>
      <c r="F153" s="86" t="s">
        <v>579</v>
      </c>
      <c r="G153" s="86" t="s">
        <v>592</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1051</v>
      </c>
      <c r="B154" s="81" t="s">
        <v>1097</v>
      </c>
      <c r="C154" s="83" t="s">
        <v>1098</v>
      </c>
      <c r="D154" s="85" t="s">
        <v>1099</v>
      </c>
      <c r="E154" s="85" t="s">
        <v>1100</v>
      </c>
      <c r="F154" s="86" t="s">
        <v>579</v>
      </c>
      <c r="G154" s="86" t="s">
        <v>592</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1051</v>
      </c>
      <c r="B155" s="81" t="s">
        <v>1101</v>
      </c>
      <c r="C155" s="83" t="s">
        <v>1102</v>
      </c>
      <c r="D155" s="85" t="s">
        <v>1103</v>
      </c>
      <c r="E155" s="85" t="s">
        <v>1104</v>
      </c>
      <c r="F155" s="86" t="s">
        <v>579</v>
      </c>
      <c r="G155" s="86" t="s">
        <v>567</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1051</v>
      </c>
      <c r="B156" s="81" t="s">
        <v>1105</v>
      </c>
      <c r="C156" s="83" t="s">
        <v>1106</v>
      </c>
      <c r="D156" s="85" t="s">
        <v>1107</v>
      </c>
      <c r="E156" s="85" t="s">
        <v>1108</v>
      </c>
      <c r="F156" s="86" t="s">
        <v>579</v>
      </c>
      <c r="G156" s="86" t="s">
        <v>592</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1109</v>
      </c>
      <c r="B157" s="80">
        <v>17</v>
      </c>
      <c r="C157" s="82" t="s">
        <v>25</v>
      </c>
      <c r="D157" s="84" t="s">
        <v>1110</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1109</v>
      </c>
      <c r="B158" s="81" t="s">
        <v>1111</v>
      </c>
      <c r="C158" s="83" t="s">
        <v>1112</v>
      </c>
      <c r="D158" s="85" t="s">
        <v>1113</v>
      </c>
      <c r="E158" s="85" t="s">
        <v>1114</v>
      </c>
      <c r="F158" s="86" t="s">
        <v>671</v>
      </c>
      <c r="G158" s="86" t="s">
        <v>563</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1109</v>
      </c>
      <c r="B159" s="81" t="s">
        <v>1115</v>
      </c>
      <c r="C159" s="83" t="s">
        <v>1116</v>
      </c>
      <c r="D159" s="85" t="s">
        <v>1117</v>
      </c>
      <c r="E159" s="85" t="s">
        <v>1118</v>
      </c>
      <c r="F159" s="86" t="s">
        <v>652</v>
      </c>
      <c r="G159" s="86" t="s">
        <v>605</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1109</v>
      </c>
      <c r="B160" s="81" t="s">
        <v>1119</v>
      </c>
      <c r="C160" s="83" t="s">
        <v>1120</v>
      </c>
      <c r="D160" s="85" t="s">
        <v>1121</v>
      </c>
      <c r="E160" s="85" t="s">
        <v>1122</v>
      </c>
      <c r="F160" s="86" t="s">
        <v>652</v>
      </c>
      <c r="G160" s="86" t="s">
        <v>605</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1109</v>
      </c>
      <c r="B161" s="81" t="s">
        <v>1123</v>
      </c>
      <c r="C161" s="83" t="s">
        <v>1124</v>
      </c>
      <c r="D161" s="85" t="s">
        <v>1125</v>
      </c>
      <c r="E161" s="85" t="s">
        <v>1126</v>
      </c>
      <c r="F161" s="86" t="s">
        <v>652</v>
      </c>
      <c r="G161" s="86" t="s">
        <v>605</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1109</v>
      </c>
      <c r="B162" s="81" t="s">
        <v>1127</v>
      </c>
      <c r="C162" s="83" t="s">
        <v>1128</v>
      </c>
      <c r="D162" s="85" t="s">
        <v>1129</v>
      </c>
      <c r="E162" s="85" t="s">
        <v>1130</v>
      </c>
      <c r="F162" s="86" t="s">
        <v>671</v>
      </c>
      <c r="G162" s="86" t="s">
        <v>563</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1109</v>
      </c>
      <c r="B163" s="81" t="s">
        <v>1131</v>
      </c>
      <c r="C163" s="83" t="s">
        <v>1132</v>
      </c>
      <c r="D163" s="85" t="s">
        <v>1133</v>
      </c>
      <c r="E163" s="85" t="s">
        <v>1134</v>
      </c>
      <c r="F163" s="86" t="s">
        <v>671</v>
      </c>
      <c r="G163" s="86" t="s">
        <v>563</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1109</v>
      </c>
      <c r="B164" s="81" t="s">
        <v>1135</v>
      </c>
      <c r="C164" s="83" t="s">
        <v>1136</v>
      </c>
      <c r="D164" s="85" t="s">
        <v>1137</v>
      </c>
      <c r="E164" s="85" t="s">
        <v>1138</v>
      </c>
      <c r="F164" s="86" t="s">
        <v>671</v>
      </c>
      <c r="G164" s="86" t="s">
        <v>890</v>
      </c>
      <c r="H164" s="86">
        <v>2</v>
      </c>
      <c r="I164" s="88">
        <f>IF(COUNTIF(J164:AW164,"&lt;&gt;")=0,"",SUMPRODUCT(((Recommendations[ImplStatus]="Implemented")+(Recommendations[ImplStatus]="Compensated"))*ISNUMBER(MATCH(Recommendations[Id],J164:AW164,0)))/COUNTIF(J164:AW164,"&lt;&gt;"))</f>
        <v>0</v>
      </c>
      <c r="J164" s="90" t="s">
        <v>259</v>
      </c>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1109</v>
      </c>
      <c r="B165" s="81" t="s">
        <v>1139</v>
      </c>
      <c r="C165" s="83" t="s">
        <v>1140</v>
      </c>
      <c r="D165" s="85" t="s">
        <v>1141</v>
      </c>
      <c r="E165" s="85" t="s">
        <v>1142</v>
      </c>
      <c r="F165" s="86" t="s">
        <v>671</v>
      </c>
      <c r="G165" s="86" t="s">
        <v>890</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1109</v>
      </c>
      <c r="B166" s="81" t="s">
        <v>1143</v>
      </c>
      <c r="C166" s="83" t="s">
        <v>1144</v>
      </c>
      <c r="D166" s="85" t="s">
        <v>1145</v>
      </c>
      <c r="E166" s="85" t="s">
        <v>1146</v>
      </c>
      <c r="F166" s="86" t="s">
        <v>652</v>
      </c>
      <c r="G166" s="86" t="s">
        <v>890</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1147</v>
      </c>
      <c r="B167" s="80">
        <v>18</v>
      </c>
      <c r="C167" s="82" t="s">
        <v>25</v>
      </c>
      <c r="D167" s="84" t="s">
        <v>1148</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1147</v>
      </c>
      <c r="B168" s="81" t="s">
        <v>1149</v>
      </c>
      <c r="C168" s="83" t="s">
        <v>1150</v>
      </c>
      <c r="D168" s="85" t="s">
        <v>1151</v>
      </c>
      <c r="E168" s="85" t="s">
        <v>1152</v>
      </c>
      <c r="F168" s="86" t="s">
        <v>652</v>
      </c>
      <c r="G168" s="86" t="s">
        <v>605</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1147</v>
      </c>
      <c r="B169" s="81" t="s">
        <v>1153</v>
      </c>
      <c r="C169" s="83" t="s">
        <v>1154</v>
      </c>
      <c r="D169" s="85" t="s">
        <v>1155</v>
      </c>
      <c r="E169" s="85" t="s">
        <v>1156</v>
      </c>
      <c r="F169" s="86" t="s">
        <v>787</v>
      </c>
      <c r="G169" s="86" t="s">
        <v>567</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1147</v>
      </c>
      <c r="B170" s="81" t="s">
        <v>1157</v>
      </c>
      <c r="C170" s="83" t="s">
        <v>1158</v>
      </c>
      <c r="D170" s="85" t="s">
        <v>1159</v>
      </c>
      <c r="E170" s="85" t="s">
        <v>1160</v>
      </c>
      <c r="F170" s="86" t="s">
        <v>787</v>
      </c>
      <c r="G170" s="86" t="s">
        <v>592</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1147</v>
      </c>
      <c r="B171" s="81" t="s">
        <v>1161</v>
      </c>
      <c r="C171" s="83" t="s">
        <v>1162</v>
      </c>
      <c r="D171" s="85" t="s">
        <v>1163</v>
      </c>
      <c r="E171" s="85" t="s">
        <v>1164</v>
      </c>
      <c r="F171" s="86" t="s">
        <v>787</v>
      </c>
      <c r="G171" s="86" t="s">
        <v>592</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1147</v>
      </c>
      <c r="B172" s="91" t="s">
        <v>1165</v>
      </c>
      <c r="C172" s="92" t="s">
        <v>1166</v>
      </c>
      <c r="D172" s="93" t="s">
        <v>1167</v>
      </c>
      <c r="E172" s="93" t="s">
        <v>1168</v>
      </c>
      <c r="F172" s="94" t="s">
        <v>787</v>
      </c>
      <c r="G172" s="94" t="s">
        <v>567</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283</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IFERROR(INDEX('Recommendations'!$I$2:$I$57, MATCH(J2,'Recommendations'!$B$2:$B$57,0))="Implemented", FALSE))</xm:f>
            <x14:dxf>
              <font>
                <color rgb="FF000000"/>
              </font>
              <fill>
                <patternFill>
                  <bgColor rgb="FF3C7D22"/>
                </patternFill>
              </fill>
            </x14:dxf>
          </x14:cfRule>
          <x14:cfRule type="expression" priority="2" id="{00000000-000E-0000-0400-000002000000}">
            <xm:f>AND(J2&lt;&gt;"", IFERROR(INDEX('Recommendations'!$I$2:$I$57, MATCH(J2,'Recommendations'!$B$2:$B$57,0))="Compensated", FALSE))</xm:f>
            <x14:dxf>
              <font>
                <color rgb="FF000000"/>
              </font>
              <fill>
                <patternFill>
                  <bgColor rgb="FFC6E0B4"/>
                </patternFill>
              </fill>
            </x14:dxf>
          </x14:cfRule>
          <x14:cfRule type="expression" priority="3" id="{00000000-000E-0000-0400-000003000000}">
            <xm:f>AND(J2&lt;&gt;"", IFERROR(INDEX('Recommendations'!$I$2:$I$57, MATCH(J2,'Recommendations'!$B$2:$B$57,0))="Testing", FALSE))</xm:f>
            <x14:dxf>
              <font>
                <color rgb="FF000000"/>
              </font>
              <fill>
                <patternFill>
                  <bgColor rgb="FFFFC000"/>
                </patternFill>
              </fill>
            </x14:dxf>
          </x14:cfRule>
          <x14:cfRule type="expression" priority="4" id="{00000000-000E-0000-0400-000004000000}">
            <xm:f>AND(J2&lt;&gt;"", IFERROR(INDEX('Recommendations'!$I$2:$I$57, MATCH(J2,'Recommendations'!$B$2:$B$57,0))="Failed", FALSE))</xm:f>
            <x14:dxf>
              <font>
                <color rgb="FF000000"/>
              </font>
              <fill>
                <patternFill>
                  <bgColor rgb="FFD82891"/>
                </patternFill>
              </fill>
            </x14:dxf>
          </x14:cfRule>
          <x14:cfRule type="expression" priority="5" id="{00000000-000E-0000-0400-000005000000}">
            <xm:f>AND(J2&lt;&gt;"", IFERROR(INDEX('Recommendations'!$I$2:$I$57, MATCH(J2,'Recommendations'!$B$2:$B$57,0))="Risk Accepted", FALSE))</xm:f>
            <x14:dxf>
              <font>
                <color rgb="FF000000"/>
              </font>
              <fill>
                <patternFill>
                  <bgColor rgb="FFD9D9D9"/>
                </patternFill>
              </fill>
            </x14:dxf>
          </x14:cfRule>
          <x14:cfRule type="expression" priority="6" id="{00000000-000E-0000-0400-000006000000}">
            <xm:f>AND(J2&lt;&gt;"", IFERROR(INDEX('Recommendations'!$I$2:$I$57, MATCH(J2,'Recommendations'!$B$2:$B$57,0))="N/A",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AWS Storage Services Benchmark - SHGIR</dc:title>
  <dc:subject>Generated on: 2026-06-08 18:57:35</dc:subject>
  <dc:creator>Anicet Fopa Tchoffo</dc:creator>
  <cp:keywords>Baseline;Hardening;CIS;Benchmark</cp:keywords>
  <dc:description>Baseline Developed By: Center for Internet Security (CIS)</dc:description>
  <cp:lastModifiedBy>Anicet Fopa Tchoffo</cp:lastModifiedBy>
  <dcterms:modified xsi:type="dcterms:W3CDTF">2026-06-08T17:57:44Z</dcterms:modified>
  <cp:category>CIS</cp:category>
  <cp:contentStatus>Draft</cp:contentStatus>
</cp:coreProperties>
</file>